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README" sheetId="1" state="visible" r:id="rId1"/>
    <sheet name="02_RAW_DATA" sheetId="2" state="visible" r:id="rId2"/>
    <sheet name="03_CLEAN_DATA" sheetId="3" state="visible" r:id="rId3"/>
    <sheet name="04_PARAMETER" sheetId="4" state="visible" r:id="rId4"/>
    <sheet name="05_KALKULATION" sheetId="5" state="visible" r:id="rId5"/>
    <sheet name="06_PIVOT" sheetId="6" state="visible" r:id="rId6"/>
    <sheet name="07_DASHBOARD" sheetId="7" state="visible" r:id="rId7"/>
    <sheet name="08_CHECKS" sheetId="8" state="visible" r:id="rId8"/>
    <sheet name="09_SENSITIVITAE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%"/>
    <numFmt numFmtId="166" formatCode="#,##0.000\ &quot;kg&quot;"/>
  </numFmts>
  <fonts count="11">
    <font>
      <name val="Calibri"/>
      <family val="2"/>
      <color theme="1"/>
      <sz val="11"/>
      <scheme val="minor"/>
    </font>
    <font>
      <name val="Calibri"/>
      <b val="1"/>
      <color rgb="001A1A1A"/>
      <sz val="16"/>
    </font>
    <font>
      <name val="Calibri"/>
      <color rgb="006B6B6B"/>
      <sz val="9"/>
    </font>
    <font>
      <name val="Calibri"/>
      <b val="1"/>
      <color rgb="002F5D50"/>
      <sz val="11.5"/>
    </font>
    <font>
      <name val="Calibri"/>
      <b val="1"/>
      <color rgb="001A1A1A"/>
      <sz val="10"/>
    </font>
    <font>
      <name val="Calibri"/>
      <color rgb="001A1A1A"/>
      <sz val="10"/>
    </font>
    <font>
      <name val="Calibri"/>
      <b val="1"/>
      <color rgb="001A1A1A"/>
      <sz val="15"/>
    </font>
    <font>
      <name val="Calibri"/>
      <b val="1"/>
      <color rgb="00FFFFFF"/>
      <sz val="10"/>
    </font>
    <font>
      <name val="Consolas"/>
      <color rgb="001A1A1A"/>
      <sz val="9"/>
    </font>
    <font>
      <name val="Calibri"/>
      <b val="1"/>
      <sz val="10"/>
    </font>
    <font>
      <name val="Calibri"/>
      <b val="1"/>
      <color rgb="002F5D50"/>
      <sz val="11"/>
    </font>
  </fonts>
  <fills count="4">
    <fill>
      <patternFill/>
    </fill>
    <fill>
      <patternFill patternType="gray125"/>
    </fill>
    <fill>
      <patternFill patternType="solid">
        <fgColor rgb="00F4F1EC"/>
      </patternFill>
    </fill>
    <fill>
      <patternFill patternType="solid">
        <fgColor rgb="002F5D50"/>
      </patternFill>
    </fill>
  </fills>
  <borders count="2">
    <border>
      <left/>
      <right/>
      <top/>
      <bottom/>
      <diagonal/>
    </border>
    <border>
      <left style="thin">
        <color rgb="00D8D4CE"/>
      </left>
      <right style="thin">
        <color rgb="00D8D4CE"/>
      </right>
      <top style="thin">
        <color rgb="00D8D4CE"/>
      </top>
      <bottom style="thin">
        <color rgb="00D8D4CE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/>
    </xf>
    <xf numFmtId="0" fontId="5" fillId="2" borderId="0" applyAlignment="1" pivotButton="0" quotePrefix="0" xfId="0">
      <alignment vertical="top" wrapText="1"/>
    </xf>
    <xf numFmtId="0" fontId="6" fillId="0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0" borderId="1" pivotButton="0" quotePrefix="0" xfId="0"/>
    <xf numFmtId="164" fontId="5" fillId="0" borderId="1" pivotButton="0" quotePrefix="0" xfId="0"/>
    <xf numFmtId="166" fontId="5" fillId="0" borderId="1" pivotButton="0" quotePrefix="0" xfId="0"/>
    <xf numFmtId="3" fontId="5" fillId="0" borderId="1" pivotButton="0" quotePrefix="0" xfId="0"/>
    <xf numFmtId="0" fontId="8" fillId="0" borderId="1" pivotButton="0" quotePrefix="0" xfId="0"/>
    <xf numFmtId="165" fontId="5" fillId="0" borderId="1" pivotButton="0" quotePrefix="0" xfId="0"/>
    <xf numFmtId="2" fontId="5" fillId="0" borderId="1" pivotButton="0" quotePrefix="0" xfId="0"/>
    <xf numFmtId="164" fontId="4" fillId="2" borderId="1" pivotButton="0" quotePrefix="0" xfId="0"/>
    <xf numFmtId="0" fontId="9" fillId="2" borderId="1" pivotButton="0" quotePrefix="0" xfId="0"/>
    <xf numFmtId="164" fontId="9" fillId="2" borderId="1" pivotButton="0" quotePrefix="0" xfId="0"/>
    <xf numFmtId="0" fontId="5" fillId="2" borderId="1" pivotButton="0" quotePrefix="0" xfId="0"/>
    <xf numFmtId="3" fontId="10" fillId="0" borderId="1" applyAlignment="1" pivotButton="0" quotePrefix="0" xfId="0">
      <alignment horizontal="right"/>
    </xf>
    <xf numFmtId="164" fontId="10" fillId="0" borderId="1" applyAlignment="1" pivotButton="0" quotePrefix="0" xfId="0">
      <alignment horizontal="right"/>
    </xf>
    <xf numFmtId="165" fontId="10" fillId="0" borderId="1" applyAlignment="1" pivotButton="0" quotePrefix="0" xfId="0">
      <alignment horizontal="right"/>
    </xf>
    <xf numFmtId="0" fontId="5" fillId="0" borderId="1" applyAlignment="1" pivotButton="0" quotePrefix="0" xfId="0">
      <alignment horizontal="center"/>
    </xf>
    <xf numFmtId="0" fontId="5" fillId="0" borderId="1" applyAlignment="1" pivotButton="0" quotePrefix="0" xfId="0">
      <alignment vertical="top" wrapText="1"/>
    </xf>
    <xf numFmtId="3" fontId="5" fillId="0" borderId="1" applyAlignment="1" pivotButton="0" quotePrefix="0" xfId="0">
      <alignment horizontal="right"/>
    </xf>
    <xf numFmtId="164" fontId="5" fillId="0" borderId="1" applyAlignment="1" pivotButton="0" quotePrefix="0" xfId="0">
      <alignment horizontal="right"/>
    </xf>
    <xf numFmtId="165" fontId="5" fillId="0" borderId="1" applyAlignment="1" pivotButton="0" quotePrefix="0" xfId="0">
      <alignment horizontal="right"/>
    </xf>
    <xf numFmtId="0" fontId="2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Deckungsbeitrag je Warengruppe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>
              <a:prstDash val="solid"/>
            </a:ln>
          </spPr>
          <cat>
            <numRef>
              <f>'06_PIVOT'!$A$28:$A$33</f>
            </numRef>
          </cat>
          <val>
            <numRef>
              <f>'06_PIVOT'!$C$28:$C$33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Euro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13</row>
      <rowOff>0</rowOff>
    </from>
    <ext cx="6120000" cy="30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RohDaten" displayName="RohDaten" ref="A3:H43" headerRowCount="1">
  <autoFilter ref="A3:H43"/>
  <tableColumns count="8">
    <tableColumn id="1" name="SKU"/>
    <tableColumn id="2" name="Bezeichnung"/>
    <tableColumn id="3" name="Warengruppe (roh)"/>
    <tableColumn id="4" name="Marktplatz"/>
    <tableColumn id="5" name="EK (roh)"/>
    <tableColumn id="6" name="VK brutto (roh)"/>
    <tableColumn id="7" name="Gewicht (roh)"/>
    <tableColumn id="8" name="Bestand (roh)"/>
  </tableColumns>
  <tableStyleInfo name="TableStyleLight1" showRowStripes="1"/>
</table>
</file>

<file path=xl/tables/table2.xml><?xml version="1.0" encoding="utf-8"?>
<table xmlns="http://schemas.openxmlformats.org/spreadsheetml/2006/main" id="2" name="Warengruppen" displayName="Warengruppen" ref="A5:B18" headerRowCount="1">
  <autoFilter ref="A5:B18"/>
  <tableColumns count="2">
    <tableColumn id="1" name="Schreibweise (roh)"/>
    <tableColumn id="2" name="Warengruppe"/>
  </tableColumns>
  <tableStyleInfo name="TableStyleLight1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4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96" customWidth="1" min="3" max="3"/>
  </cols>
  <sheetData>
    <row r="2">
      <c r="B2" s="1" t="inlineStr">
        <is>
          <t>Produkt- und Marktplatz-Kalkulator</t>
        </is>
      </c>
    </row>
    <row r="3">
      <c r="B3" s="2" t="inlineStr">
        <is>
          <t>Arbeitsprobe von Niklas Bramboeck  ·  niklasbramboeck.com  ·  Stand 1. September 2026</t>
        </is>
      </c>
    </row>
    <row r="5">
      <c r="B5" s="3" t="inlineStr">
        <is>
          <t>WORAUF DIESE DATEI BERUHT</t>
        </is>
      </c>
    </row>
    <row r="6">
      <c r="B6" s="4" t="inlineStr">
        <is>
          <t>Art der Datei</t>
        </is>
      </c>
      <c r="C6" s="5" t="inlineStr">
        <is>
          <t>Anonymisierte Portfolio-Arbeitsprobe mit synthetischen Beispieldaten. Keine Datei eines Arbeitgebers, kein Auszug aus einem Warenwirtschaftssystem.</t>
        </is>
      </c>
    </row>
    <row r="7">
      <c r="B7" s="4" t="inlineStr">
        <is>
          <t>Alle Artikel und Preise</t>
        </is>
      </c>
      <c r="C7" s="5" t="inlineStr">
        <is>
          <t>Frei erfunden. Die 40 Artikel, die Einkaufspreise, die Provisionssaetze, die Versandstaffel und die Preisleiter sind Beispielwerte.</t>
        </is>
      </c>
    </row>
    <row r="8">
      <c r="B8" s="4" t="inlineStr">
        <is>
          <t>Was daran echt ist</t>
        </is>
      </c>
      <c r="C8" s="5" t="inlineStr">
        <is>
          <t>Die Rechenlogik. Sie ist einer Preiskalkulationsdatei nachgebaut, die ich 2018 im Autoteilehandel selbst erstellt habe: Aufschlag je Stueckstaffel, Faktor je Warengruppe, Umsatzsteuer, Rundung auf eine feste Preisleiter und getrennte Ausweisung von Aufschlag und Marge. Die Originaldatei enthaelt Lieferanten- und Einkaufsdaten und wird nicht veroeffentlicht.</t>
        </is>
      </c>
    </row>
    <row r="9">
      <c r="B9" s="4" t="inlineStr">
        <is>
          <t>Ergaenzt um</t>
        </is>
      </c>
      <c r="C9" s="5" t="inlineStr">
        <is>
          <t>Die Marktplatzseite - Provision je Marktplatz und Warengruppe, Zahlungsgebuehr, Versandstaffel nach Gewicht, Deckungsbeitrag und Mindestverkaufspreis.</t>
        </is>
      </c>
    </row>
    <row r="11">
      <c r="B11" s="3" t="inlineStr">
        <is>
          <t>DER DATENWEG</t>
        </is>
      </c>
    </row>
    <row r="12">
      <c r="B12" s="4" t="inlineStr">
        <is>
          <t>02_RAW_DATA</t>
        </is>
      </c>
      <c r="C12" s="5" t="inlineStr">
        <is>
          <t>Rohdaten wie sie ankommen: uneinheitlich geschriebene Warengruppen, eine Zahl als Text, eine fehlende Gewichtsangabe, ein fehlender Verkaufspreis, ein doppelter Artikel, ein negativer Bestand, ein Verkaufspreis unter dem Einkaufspreis. Diese Fehler sind Absicht.</t>
        </is>
      </c>
    </row>
    <row r="13">
      <c r="B13" s="4" t="inlineStr">
        <is>
          <t>03_CLEAN_DATA</t>
        </is>
      </c>
      <c r="C13" s="5" t="inlineStr">
        <is>
          <t>Dieselben Daten bereinigt: Warengruppe ueber eine Zuordnungstabelle vereinheitlicht, Textzahlen in Zahlen gewandelt, fehlende Werte als fehlend markiert - nicht ersetzt.</t>
        </is>
      </c>
    </row>
    <row r="14">
      <c r="B14" s="4" t="inlineStr">
        <is>
          <t>04_PARAMETER</t>
        </is>
      </c>
      <c r="C14" s="5" t="inlineStr">
        <is>
          <t>Alle Stellschrauben an einem Ort: Zuordnung der Warengruppen, Provision je Marktplatz und Warengruppe, Zahlungsgebuehr, Versandstaffel, Umsatzsteuer, Handlingpauschale, Preisleiter.</t>
        </is>
      </c>
    </row>
    <row r="15">
      <c r="B15" s="4" t="inlineStr">
        <is>
          <t>05_KALKULATION</t>
        </is>
      </c>
      <c r="C15" s="5" t="inlineStr">
        <is>
          <t>Die eigentliche Rechnung je Artikel, Spalte fuer Spalte nachvollziehbar.</t>
        </is>
      </c>
    </row>
    <row r="16">
      <c r="B16" s="4" t="inlineStr">
        <is>
          <t>06_PIVOT</t>
        </is>
      </c>
      <c r="C16" s="5" t="inlineStr">
        <is>
          <t>Auswertung nach Warengruppe und Marktplatz.</t>
        </is>
      </c>
    </row>
    <row r="17">
      <c r="B17" s="4" t="inlineStr">
        <is>
          <t>07_DASHBOARD</t>
        </is>
      </c>
      <c r="C17" s="5" t="inlineStr">
        <is>
          <t>Sechs Kennzahlen und ein Diagramm.</t>
        </is>
      </c>
    </row>
    <row r="18">
      <c r="B18" s="4" t="inlineStr">
        <is>
          <t>08_CHECKS</t>
        </is>
      </c>
      <c r="C18" s="5" t="inlineStr">
        <is>
          <t>Acht Pruefungen auf Datenqualitaet und Plausibilitaet.</t>
        </is>
      </c>
    </row>
    <row r="19">
      <c r="B19" s="4" t="inlineStr">
        <is>
          <t>09_SENSITIVITAET</t>
        </is>
      </c>
      <c r="C19" s="5" t="inlineStr">
        <is>
          <t>Was mit dem Deckungsbeitrag passiert, wenn Provision, Versand, Verkaufspreis oder Einkaufspreis sich bewegen - einzeln und alle zugleich.</t>
        </is>
      </c>
    </row>
    <row r="21">
      <c r="B21" s="3" t="inlineStr">
        <is>
          <t>DIE RECHENSCHRITTE IN 05_KALKULATION</t>
        </is>
      </c>
    </row>
    <row r="22">
      <c r="B22" s="4" t="inlineStr">
        <is>
          <t>1  Zielpreis brutto</t>
        </is>
      </c>
      <c r="C22" s="5" t="inlineStr">
        <is>
          <t>(Einkaufspreis + Aufschlag der Stueckstaffel) x (1 + USt) x Faktor der Warengruppe. So rechnet die Originaldatei.</t>
        </is>
      </c>
    </row>
    <row r="23">
      <c r="B23" s="4" t="inlineStr">
        <is>
          <t>2  Preispunkt</t>
        </is>
      </c>
      <c r="C23" s="5" t="inlineStr">
        <is>
          <t>Der Zielpreis wird auf den naechsten Wert der Preisleiter aufgerundet - XVERWEIS mit Vergleichsmodus 1. Krumme Preise gehen so nie in den Shop.</t>
        </is>
      </c>
    </row>
    <row r="24">
      <c r="B24" s="4" t="inlineStr">
        <is>
          <t>3  Netto-Erloes</t>
        </is>
      </c>
      <c r="C24" s="5" t="inlineStr">
        <is>
          <t>Preispunkt / (1 + USt).</t>
        </is>
      </c>
    </row>
    <row r="25">
      <c r="B25" s="4" t="inlineStr">
        <is>
          <t>4  Provision</t>
        </is>
      </c>
      <c r="C25" s="5" t="inlineStr">
        <is>
          <t>Netto-Erloes x Satz aus 04_PARAMETER, gefunden ueber XVERWEIS auf den zusammengesetzten Schluessel 'Marktplatz|Warengruppe'.</t>
        </is>
      </c>
    </row>
    <row r="26">
      <c r="B26" s="4" t="inlineStr">
        <is>
          <t>5  Zahlungsgebuehr</t>
        </is>
      </c>
      <c r="C26" s="5" t="inlineStr">
        <is>
          <t>Netto-Erloes x Satz je Marktplatz, ebenfalls XVERWEIS.</t>
        </is>
      </c>
    </row>
    <row r="27">
      <c r="B27" s="4" t="inlineStr">
        <is>
          <t>6  Versand</t>
        </is>
      </c>
      <c r="C27" s="5" t="inlineStr">
        <is>
          <t>XVERWEIS auf die Gewichtsstaffel, Vergleichsmodus 1 - die erste Staffel, in die das Gewicht passt. Dazu eine Handlingpauschale je Sendung.</t>
        </is>
      </c>
    </row>
    <row r="28">
      <c r="B28" s="4" t="inlineStr">
        <is>
          <t>7  Deckungsbeitrag</t>
        </is>
      </c>
      <c r="C28" s="5" t="inlineStr">
        <is>
          <t>Netto-Erloes minus Einkauf minus Provision minus Zahlungsgebuehr minus Versand minus Handling.</t>
        </is>
      </c>
    </row>
    <row r="29">
      <c r="B29" s="4" t="inlineStr">
        <is>
          <t>8  Marge und Aufschlag</t>
        </is>
      </c>
      <c r="C29" s="5" t="inlineStr">
        <is>
          <t>Marge = Deckungsbeitrag / Netto-Erloes. Aufschlag = Deckungsbeitrag / Einkauf. Zwei verschiedene Zahlen, die oft verwechselt werden - deshalb stehen beide da.</t>
        </is>
      </c>
    </row>
    <row r="30">
      <c r="B30" s="4" t="inlineStr">
        <is>
          <t>9  Mindestpreis</t>
        </is>
      </c>
      <c r="C30" s="5" t="inlineStr">
        <is>
          <t>Der Bruttopreis, bei dem der Deckungsbeitrag genau null waere. Alles darunter ist ein Verlustgeschaeft.</t>
        </is>
      </c>
    </row>
    <row r="32">
      <c r="B32" s="3" t="inlineStr">
        <is>
          <t>WAS IN EXCEL NOCH ZU TUN IST</t>
        </is>
      </c>
    </row>
    <row r="33">
      <c r="B33" s="6" t="inlineStr">
        <is>
          <t>Warum ueberhaupt etwas</t>
        </is>
      </c>
      <c r="C33" s="7" t="inlineStr">
        <is>
          <t>Diese Datei ist mit einem Python-Skript erzeugt (skripte/excel-kalkulator-bauen.py). Formeln, Tabellen, Formate und das Diagramm entstehen dabei vollstaendig. Drei Excel-Funktionen lassen sich so nicht erzeugen: Power Query, PivotTable und VBA. Sie sind hier deshalb NICHT enthalten - beigelegt sind stattdessen die fertigen Bausteine zum Importieren.</t>
        </is>
      </c>
    </row>
    <row r="34">
      <c r="B34" s="4" t="inlineStr">
        <is>
          <t>Power Query</t>
        </is>
      </c>
      <c r="C34" s="5" t="inlineStr">
        <is>
          <t>Datei 'powerquery-schritte.m' oeffnen, Inhalt kopieren. In Excel: Daten &gt; Daten abrufen &gt; Aus anderen Quellen &gt; Leere Abfrage &gt; Erweiterter Editor &gt; einfuegen. Die Abfrage macht dieselbe Bereinigung wie Blatt 03_CLEAN_DATA, nur als wiederholbaren Ladeschritt.</t>
        </is>
      </c>
    </row>
    <row r="35">
      <c r="B35" s="4" t="inlineStr">
        <is>
          <t>PivotTable</t>
        </is>
      </c>
      <c r="C35" s="5" t="inlineStr">
        <is>
          <t>In 06_PIVOT steht die Auswertung bereits als Formelmatrix und rechnet sofort. Fuer eine echte PivotTable: Zelle in 05_KALKULATION anklicken, Einfuegen &gt; PivotTable, Zeilen = Warengruppe, Spalten = Marktplatz, Werte = Netto-Erloes und Deckungsbeitrag.</t>
        </is>
      </c>
    </row>
    <row r="36">
      <c r="B36" s="4" t="inlineStr">
        <is>
          <t>Makro</t>
        </is>
      </c>
      <c r="C36" s="5" t="inlineStr">
        <is>
          <t>Datei 'makro-Modul1.bas' im VBA-Editor (Alt+F11) ueber Datei &gt; Datei importieren einfuegen und die Mappe als .xlsm speichern. Das Makro aktualisiert alle Verbindungen, sortiert die Kalkulation nach Deckungsbeitrag und schreibt einen datierten Kurzbericht in ein neues Blatt.</t>
        </is>
      </c>
    </row>
    <row r="38">
      <c r="B38" s="3" t="inlineStr">
        <is>
          <t>ANNAHMEN</t>
        </is>
      </c>
    </row>
    <row r="39">
      <c r="B39" s="4" t="inlineStr">
        <is>
          <t>Umsatzsteuer</t>
        </is>
      </c>
      <c r="C39" s="5" t="inlineStr">
        <is>
          <t>20 % - der oesterreichische Normalsatz.</t>
        </is>
      </c>
    </row>
    <row r="40">
      <c r="B40" s="4" t="inlineStr">
        <is>
          <t>Provisionssaetze</t>
        </is>
      </c>
      <c r="C40" s="5" t="inlineStr">
        <is>
          <t>Beispielwerte zwischen 8 und 14 %. Keine realen Konditionen eines Marktplatzes.</t>
        </is>
      </c>
    </row>
    <row r="41">
      <c r="B41" s="4" t="inlineStr">
        <is>
          <t>Versandkosten</t>
        </is>
      </c>
      <c r="C41" s="5" t="inlineStr">
        <is>
          <t>Beispielstaffel nach Gewicht, 2,60 bis 12,90 Euro, plus 0,45 Euro Handling je Sendung.</t>
        </is>
      </c>
    </row>
    <row r="42">
      <c r="B42" s="4" t="inlineStr">
        <is>
          <t>Stueckstaffeln</t>
        </is>
      </c>
      <c r="C42" s="5" t="inlineStr">
        <is>
          <t>Aufschlagsbetraege sinken mit der Abnahmemenge - Struktur aus der Originaldatei, Betraege neu gesetzt.</t>
        </is>
      </c>
    </row>
    <row r="43">
      <c r="B43" s="4" t="inlineStr">
        <is>
          <t>Kein Skonto, keine Retouren</t>
        </is>
      </c>
      <c r="C43" s="5" t="inlineStr">
        <is>
          <t>Beides fehlt bewusst. Eine Arbeitsprobe soll die Logik zeigen, nicht jeden Sonderfall.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0" customWidth="1" min="3" max="3"/>
    <col width="15" customWidth="1" min="4" max="4"/>
    <col width="12" customWidth="1" min="5" max="5"/>
    <col width="14" customWidth="1" min="6" max="6"/>
    <col width="13" customWidth="1" min="7" max="7"/>
    <col width="13" customWidth="1" min="8" max="8"/>
  </cols>
  <sheetData>
    <row r="1">
      <c r="A1" s="8" t="inlineStr">
        <is>
          <t>02_RAW_DATA - Rohdaten</t>
        </is>
      </c>
    </row>
    <row r="2">
      <c r="A2" s="2" t="inlineStr">
        <is>
          <t>Absichtlich unsauber. Die Fehler in diesen Zeilen sind der Grund, warum es 03_CLEAN_DATA und 08_CHECKS gibt.</t>
        </is>
      </c>
    </row>
    <row r="3" ht="30" customHeight="1">
      <c r="A3" s="9" t="inlineStr">
        <is>
          <t>SKU</t>
        </is>
      </c>
      <c r="B3" s="9" t="inlineStr">
        <is>
          <t>Bezeichnung</t>
        </is>
      </c>
      <c r="C3" s="9" t="inlineStr">
        <is>
          <t>Warengruppe (roh)</t>
        </is>
      </c>
      <c r="D3" s="9" t="inlineStr">
        <is>
          <t>Marktplatz</t>
        </is>
      </c>
      <c r="E3" s="9" t="inlineStr">
        <is>
          <t>EK (roh)</t>
        </is>
      </c>
      <c r="F3" s="9" t="inlineStr">
        <is>
          <t>VK brutto (roh)</t>
        </is>
      </c>
      <c r="G3" s="9" t="inlineStr">
        <is>
          <t>Gewicht (roh)</t>
        </is>
      </c>
      <c r="H3" s="9" t="inlineStr">
        <is>
          <t>Bestand (roh)</t>
        </is>
      </c>
    </row>
    <row r="4">
      <c r="A4" s="10" t="inlineStr">
        <is>
          <t>A-1001</t>
        </is>
      </c>
      <c r="B4" s="10" t="inlineStr">
        <is>
          <t>Motoroel 5W-30, 5 l</t>
        </is>
      </c>
      <c r="C4" s="10" t="inlineStr">
        <is>
          <t>Schmierstoffe</t>
        </is>
      </c>
      <c r="D4" s="10" t="inlineStr">
        <is>
          <t>Marktplatz A</t>
        </is>
      </c>
      <c r="E4" s="11" t="n">
        <v>18.4</v>
      </c>
      <c r="F4" s="11" t="n">
        <v>39.9</v>
      </c>
      <c r="G4" s="10" t="n">
        <v>4.6</v>
      </c>
      <c r="H4" s="10" t="n">
        <v>120</v>
      </c>
    </row>
    <row r="5">
      <c r="A5" s="10" t="inlineStr">
        <is>
          <t>A-1002</t>
        </is>
      </c>
      <c r="B5" s="10" t="inlineStr">
        <is>
          <t>Motoroel 5W-40, 1 l</t>
        </is>
      </c>
      <c r="C5" s="10" t="inlineStr">
        <is>
          <t>schmierstoffe</t>
        </is>
      </c>
      <c r="D5" s="10" t="inlineStr">
        <is>
          <t>Marktplatz A</t>
        </is>
      </c>
      <c r="E5" s="11" t="n">
        <v>4.1</v>
      </c>
      <c r="F5" s="11" t="n">
        <v>9.9</v>
      </c>
      <c r="G5" s="10" t="n">
        <v>0.95</v>
      </c>
      <c r="H5" s="10" t="n">
        <v>340</v>
      </c>
    </row>
    <row r="6">
      <c r="A6" s="10" t="inlineStr">
        <is>
          <t>A-1003</t>
        </is>
      </c>
      <c r="B6" s="10" t="inlineStr">
        <is>
          <t>Getriebeoel 75W-90, 1 l</t>
        </is>
      </c>
      <c r="C6" s="10" t="inlineStr">
        <is>
          <t xml:space="preserve"> Schmierstoffe</t>
        </is>
      </c>
      <c r="D6" s="10" t="inlineStr">
        <is>
          <t>Eigener Shop</t>
        </is>
      </c>
      <c r="E6" s="11" t="n">
        <v>6.8</v>
      </c>
      <c r="F6" s="11" t="n">
        <v>15.9</v>
      </c>
      <c r="G6" s="10" t="n">
        <v>0.98</v>
      </c>
      <c r="H6" s="10" t="n">
        <v>62</v>
      </c>
    </row>
    <row r="7">
      <c r="A7" s="10" t="inlineStr">
        <is>
          <t>A-1004</t>
        </is>
      </c>
      <c r="B7" s="10" t="inlineStr">
        <is>
          <t>Kuehlerfrostschutz, 5 l</t>
        </is>
      </c>
      <c r="C7" s="10" t="inlineStr">
        <is>
          <t>SCHMIERSTOFFE</t>
        </is>
      </c>
      <c r="D7" s="10" t="inlineStr">
        <is>
          <t>Marktplatz B</t>
        </is>
      </c>
      <c r="E7" s="11" t="n">
        <v>9.199999999999999</v>
      </c>
      <c r="F7" s="11" t="n">
        <v>22.9</v>
      </c>
      <c r="G7" s="10" t="n">
        <v>5.2</v>
      </c>
      <c r="H7" s="10" t="n">
        <v>85</v>
      </c>
    </row>
    <row r="8">
      <c r="A8" s="10" t="inlineStr">
        <is>
          <t>A-1005</t>
        </is>
      </c>
      <c r="B8" s="10" t="inlineStr">
        <is>
          <t>Bremsfluessigkeit DOT 4, 1 l</t>
        </is>
      </c>
      <c r="C8" s="10" t="inlineStr">
        <is>
          <t>Schmierstoffe</t>
        </is>
      </c>
      <c r="D8" s="10" t="inlineStr">
        <is>
          <t>Marktplatz A</t>
        </is>
      </c>
      <c r="E8" s="11" t="n">
        <v>3.9</v>
      </c>
      <c r="F8" s="11" t="n">
        <v>9.449999999999999</v>
      </c>
      <c r="G8" s="10" t="n">
        <v>1.05</v>
      </c>
      <c r="H8" s="10" t="n">
        <v>210</v>
      </c>
    </row>
    <row r="9">
      <c r="A9" s="10" t="inlineStr">
        <is>
          <t>B-2001</t>
        </is>
      </c>
      <c r="B9" s="10" t="inlineStr">
        <is>
          <t>Oelfilter, Standard</t>
        </is>
      </c>
      <c r="C9" s="10" t="inlineStr">
        <is>
          <t>Filter</t>
        </is>
      </c>
      <c r="D9" s="10" t="inlineStr">
        <is>
          <t>Marktplatz A</t>
        </is>
      </c>
      <c r="E9" s="11" t="n">
        <v>3.2</v>
      </c>
      <c r="F9" s="11" t="n">
        <v>8.9</v>
      </c>
      <c r="G9" s="10" t="n">
        <v>0.28</v>
      </c>
      <c r="H9" s="10" t="n">
        <v>480</v>
      </c>
    </row>
    <row r="10">
      <c r="A10" s="10" t="inlineStr">
        <is>
          <t>B-2002</t>
        </is>
      </c>
      <c r="B10" s="10" t="inlineStr">
        <is>
          <t>Luftfilter, Kompakt</t>
        </is>
      </c>
      <c r="C10" s="10" t="inlineStr">
        <is>
          <t>filter</t>
        </is>
      </c>
      <c r="D10" s="10" t="inlineStr">
        <is>
          <t>Marktplatz A</t>
        </is>
      </c>
      <c r="E10" s="11" t="n">
        <v>5.6</v>
      </c>
      <c r="F10" s="11" t="n">
        <v>14.9</v>
      </c>
      <c r="G10" s="10" t="n">
        <v>0.34</v>
      </c>
      <c r="H10" s="10" t="n">
        <v>260</v>
      </c>
    </row>
    <row r="11">
      <c r="A11" s="10" t="inlineStr">
        <is>
          <t>B-2003</t>
        </is>
      </c>
      <c r="B11" s="10" t="inlineStr">
        <is>
          <t>Innenraumfilter, Aktivkohle</t>
        </is>
      </c>
      <c r="C11" s="10" t="inlineStr">
        <is>
          <t xml:space="preserve">Filter </t>
        </is>
      </c>
      <c r="D11" s="10" t="inlineStr">
        <is>
          <t>Marktplatz B</t>
        </is>
      </c>
      <c r="E11" s="11" t="n">
        <v>7.1</v>
      </c>
      <c r="F11" s="11" t="n">
        <v>18.9</v>
      </c>
      <c r="G11" s="10" t="n">
        <v>0.3</v>
      </c>
      <c r="H11" s="10" t="n">
        <v>175</v>
      </c>
    </row>
    <row r="12">
      <c r="A12" s="10" t="inlineStr">
        <is>
          <t>B-2004</t>
        </is>
      </c>
      <c r="B12" s="10" t="inlineStr">
        <is>
          <t>Kraftstofffilter</t>
        </is>
      </c>
      <c r="C12" s="10" t="inlineStr">
        <is>
          <t>Filter</t>
        </is>
      </c>
      <c r="D12" s="10" t="inlineStr">
        <is>
          <t>Eigener Shop</t>
        </is>
      </c>
      <c r="E12" s="11" t="n">
        <v>8.4</v>
      </c>
      <c r="F12" s="11" t="n">
        <v>21.9</v>
      </c>
      <c r="G12" s="10" t="n">
        <v>0.42</v>
      </c>
      <c r="H12" s="10" t="n">
        <v>96</v>
      </c>
    </row>
    <row r="13">
      <c r="A13" s="10" t="inlineStr">
        <is>
          <t>B-2005</t>
        </is>
      </c>
      <c r="B13" s="10" t="inlineStr">
        <is>
          <t>Oelfilter, Langlebig</t>
        </is>
      </c>
      <c r="C13" s="10" t="inlineStr">
        <is>
          <t>Filter</t>
        </is>
      </c>
      <c r="D13" s="10" t="inlineStr">
        <is>
          <t>Marktplatz B</t>
        </is>
      </c>
      <c r="E13" s="11" t="n">
        <v>4.8</v>
      </c>
      <c r="F13" s="10" t="inlineStr">
        <is>
          <t>12,90</t>
        </is>
      </c>
      <c r="G13" s="10" t="n">
        <v>0.29</v>
      </c>
      <c r="H13" s="10" t="n">
        <v>310</v>
      </c>
    </row>
    <row r="14">
      <c r="A14" s="10" t="inlineStr">
        <is>
          <t>C-3001</t>
        </is>
      </c>
      <c r="B14" s="10" t="inlineStr">
        <is>
          <t>Bremsscheibe vorne, 280 mm</t>
        </is>
      </c>
      <c r="C14" s="10" t="inlineStr">
        <is>
          <t>Bremsen</t>
        </is>
      </c>
      <c r="D14" s="10" t="inlineStr">
        <is>
          <t>Marktplatz A</t>
        </is>
      </c>
      <c r="E14" s="11" t="n">
        <v>24.6</v>
      </c>
      <c r="F14" s="11" t="n">
        <v>59.9</v>
      </c>
      <c r="G14" s="10" t="n">
        <v>6.8</v>
      </c>
      <c r="H14" s="10" t="n">
        <v>54</v>
      </c>
    </row>
    <row r="15">
      <c r="A15" s="10" t="inlineStr">
        <is>
          <t>C-3002</t>
        </is>
      </c>
      <c r="B15" s="10" t="inlineStr">
        <is>
          <t>Bremsbelagsatz vorne</t>
        </is>
      </c>
      <c r="C15" s="10" t="inlineStr">
        <is>
          <t>bremsen</t>
        </is>
      </c>
      <c r="D15" s="10" t="inlineStr">
        <is>
          <t>Marktplatz A</t>
        </is>
      </c>
      <c r="E15" s="11" t="n">
        <v>16.9</v>
      </c>
      <c r="F15" s="11" t="n">
        <v>42.9</v>
      </c>
      <c r="G15" s="10" t="n">
        <v>2.4</v>
      </c>
      <c r="H15" s="10" t="n">
        <v>88</v>
      </c>
    </row>
    <row r="16">
      <c r="A16" s="10" t="inlineStr">
        <is>
          <t>C-3003</t>
        </is>
      </c>
      <c r="B16" s="10" t="inlineStr">
        <is>
          <t>Bremsscheibe hinten, 260 mm</t>
        </is>
      </c>
      <c r="C16" s="10" t="inlineStr">
        <is>
          <t>Bremsen</t>
        </is>
      </c>
      <c r="D16" s="10" t="inlineStr">
        <is>
          <t>Marktplatz B</t>
        </is>
      </c>
      <c r="E16" s="11" t="n">
        <v>21.4</v>
      </c>
      <c r="F16" s="11" t="n">
        <v>54.9</v>
      </c>
      <c r="G16" s="10" t="n">
        <v>5.9</v>
      </c>
      <c r="H16" s="10" t="n">
        <v>47</v>
      </c>
    </row>
    <row r="17">
      <c r="A17" s="10" t="inlineStr">
        <is>
          <t>C-3004</t>
        </is>
      </c>
      <c r="B17" s="10" t="inlineStr">
        <is>
          <t>Bremssattel-Reparatursatz</t>
        </is>
      </c>
      <c r="C17" s="10" t="inlineStr">
        <is>
          <t>Bremsen</t>
        </is>
      </c>
      <c r="D17" s="10" t="inlineStr">
        <is>
          <t>Eigener Shop</t>
        </is>
      </c>
      <c r="E17" s="11" t="n">
        <v>11.2</v>
      </c>
      <c r="F17" s="11" t="n">
        <v>29.9</v>
      </c>
      <c r="G17" s="10" t="n">
        <v>0.65</v>
      </c>
      <c r="H17" s="10" t="n">
        <v>33</v>
      </c>
    </row>
    <row r="18">
      <c r="A18" s="10" t="inlineStr">
        <is>
          <t>C-3005</t>
        </is>
      </c>
      <c r="B18" s="10" t="inlineStr">
        <is>
          <t>Handbremsseil</t>
        </is>
      </c>
      <c r="C18" s="10" t="inlineStr">
        <is>
          <t>Bremsen</t>
        </is>
      </c>
      <c r="D18" s="10" t="inlineStr">
        <is>
          <t>Marktplatz B</t>
        </is>
      </c>
      <c r="E18" s="11" t="n">
        <v>9.800000000000001</v>
      </c>
      <c r="F18" s="11" t="n">
        <v>26.9</v>
      </c>
      <c r="G18" s="10" t="n">
        <v>0.85</v>
      </c>
      <c r="H18" s="10" t="n">
        <v>0</v>
      </c>
    </row>
    <row r="19">
      <c r="A19" s="10" t="inlineStr">
        <is>
          <t>D-4001</t>
        </is>
      </c>
      <c r="B19" s="10" t="inlineStr">
        <is>
          <t>Halogenlampe H7, 2er-Set</t>
        </is>
      </c>
      <c r="C19" s="10" t="inlineStr">
        <is>
          <t>Beleuchtung</t>
        </is>
      </c>
      <c r="D19" s="10" t="inlineStr">
        <is>
          <t>Marktplatz A</t>
        </is>
      </c>
      <c r="E19" s="11" t="n">
        <v>4.2</v>
      </c>
      <c r="F19" s="11" t="n">
        <v>11.9</v>
      </c>
      <c r="G19" s="10" t="n">
        <v>0.12</v>
      </c>
      <c r="H19" s="10" t="n">
        <v>640</v>
      </c>
    </row>
    <row r="20">
      <c r="A20" s="10" t="inlineStr">
        <is>
          <t>D-4002</t>
        </is>
      </c>
      <c r="B20" s="10" t="inlineStr">
        <is>
          <t>LED-Innenraumlicht, 4er-Set</t>
        </is>
      </c>
      <c r="C20" s="10" t="inlineStr">
        <is>
          <t>Beleuchtung</t>
        </is>
      </c>
      <c r="D20" s="10" t="inlineStr">
        <is>
          <t>Marktplatz A</t>
        </is>
      </c>
      <c r="E20" s="11" t="n">
        <v>3.1</v>
      </c>
      <c r="F20" s="11" t="n">
        <v>9.9</v>
      </c>
      <c r="G20" s="10" t="n">
        <v>0.08</v>
      </c>
      <c r="H20" s="10" t="n">
        <v>520</v>
      </c>
    </row>
    <row r="21">
      <c r="A21" s="10" t="inlineStr">
        <is>
          <t>D-4003</t>
        </is>
      </c>
      <c r="B21" s="10" t="inlineStr">
        <is>
          <t>Nebelscheinwerfer, universal</t>
        </is>
      </c>
      <c r="C21" s="10" t="inlineStr">
        <is>
          <t>beleuchtung</t>
        </is>
      </c>
      <c r="D21" s="10" t="inlineStr">
        <is>
          <t>Marktplatz B</t>
        </is>
      </c>
      <c r="E21" s="11" t="n">
        <v>18.7</v>
      </c>
      <c r="F21" s="11" t="n">
        <v>44.9</v>
      </c>
      <c r="G21" s="10" t="n">
        <v>1.3</v>
      </c>
      <c r="H21" s="10" t="n">
        <v>41</v>
      </c>
    </row>
    <row r="22">
      <c r="A22" s="10" t="inlineStr">
        <is>
          <t>D-4004</t>
        </is>
      </c>
      <c r="B22" s="10" t="inlineStr">
        <is>
          <t>Blinkerlampe, 10er-Pack</t>
        </is>
      </c>
      <c r="C22" s="10" t="inlineStr">
        <is>
          <t>Beleuchtung</t>
        </is>
      </c>
      <c r="D22" s="10" t="inlineStr">
        <is>
          <t>Eigener Shop</t>
        </is>
      </c>
      <c r="E22" s="11" t="n">
        <v>2.4</v>
      </c>
      <c r="F22" s="11" t="n">
        <v>7.45</v>
      </c>
      <c r="G22" s="10" t="n">
        <v>0.14</v>
      </c>
      <c r="H22" s="10" t="n">
        <v>380</v>
      </c>
    </row>
    <row r="23">
      <c r="A23" s="10" t="inlineStr">
        <is>
          <t>D-4005</t>
        </is>
      </c>
      <c r="B23" s="10" t="inlineStr">
        <is>
          <t>Kennzeichenbeleuchtung LED</t>
        </is>
      </c>
      <c r="C23" s="10" t="inlineStr">
        <is>
          <t>Beleuchtung</t>
        </is>
      </c>
      <c r="D23" s="10" t="inlineStr">
        <is>
          <t>Marktplatz B</t>
        </is>
      </c>
      <c r="E23" s="11" t="n">
        <v>5.9</v>
      </c>
      <c r="F23" s="11" t="n">
        <v>15.9</v>
      </c>
      <c r="G23" s="10" t="n"/>
      <c r="H23" s="10" t="n">
        <v>130</v>
      </c>
    </row>
    <row r="24">
      <c r="A24" s="10" t="inlineStr">
        <is>
          <t>E-5001</t>
        </is>
      </c>
      <c r="B24" s="10" t="inlineStr">
        <is>
          <t>Autoshampoo, 1 l</t>
        </is>
      </c>
      <c r="C24" s="10" t="inlineStr">
        <is>
          <t>Pflege</t>
        </is>
      </c>
      <c r="D24" s="10" t="inlineStr">
        <is>
          <t>Marktplatz A</t>
        </is>
      </c>
      <c r="E24" s="11" t="n">
        <v>2.8</v>
      </c>
      <c r="F24" s="11" t="n">
        <v>7.95</v>
      </c>
      <c r="G24" s="10" t="n">
        <v>1.08</v>
      </c>
      <c r="H24" s="10" t="n">
        <v>290</v>
      </c>
    </row>
    <row r="25">
      <c r="A25" s="10" t="inlineStr">
        <is>
          <t>E-5002</t>
        </is>
      </c>
      <c r="B25" s="10" t="inlineStr">
        <is>
          <t>Felgenreiniger, 500 ml</t>
        </is>
      </c>
      <c r="C25" s="10" t="inlineStr">
        <is>
          <t>Pflege</t>
        </is>
      </c>
      <c r="D25" s="10" t="inlineStr">
        <is>
          <t>Marktplatz A</t>
        </is>
      </c>
      <c r="E25" s="11" t="n">
        <v>3.4</v>
      </c>
      <c r="F25" s="11" t="n">
        <v>9.9</v>
      </c>
      <c r="G25" s="10" t="n">
        <v>0.58</v>
      </c>
      <c r="H25" s="10" t="n">
        <v>245</v>
      </c>
    </row>
    <row r="26">
      <c r="A26" s="10" t="inlineStr">
        <is>
          <t>E-5003</t>
        </is>
      </c>
      <c r="B26" s="10" t="inlineStr">
        <is>
          <t>Scheibenreiniger-Konzentrat, 1 l</t>
        </is>
      </c>
      <c r="C26" s="10" t="inlineStr">
        <is>
          <t xml:space="preserve">pflege </t>
        </is>
      </c>
      <c r="D26" s="10" t="inlineStr">
        <is>
          <t>Marktplatz B</t>
        </is>
      </c>
      <c r="E26" s="11" t="n">
        <v>2.1</v>
      </c>
      <c r="F26" s="11" t="n">
        <v>6.45</v>
      </c>
      <c r="G26" s="10" t="n">
        <v>1.06</v>
      </c>
      <c r="H26" s="10" t="n">
        <v>410</v>
      </c>
    </row>
    <row r="27">
      <c r="A27" s="10" t="inlineStr">
        <is>
          <t>E-5004</t>
        </is>
      </c>
      <c r="B27" s="10" t="inlineStr">
        <is>
          <t>Lackpolitur, 250 ml</t>
        </is>
      </c>
      <c r="C27" s="10" t="inlineStr">
        <is>
          <t>Pflege</t>
        </is>
      </c>
      <c r="D27" s="10" t="inlineStr">
        <is>
          <t>Eigener Shop</t>
        </is>
      </c>
      <c r="E27" s="11" t="n">
        <v>6.2</v>
      </c>
      <c r="F27" s="11" t="n">
        <v>16.9</v>
      </c>
      <c r="G27" s="10" t="n">
        <v>0.32</v>
      </c>
      <c r="H27" s="10" t="n">
        <v>74</v>
      </c>
    </row>
    <row r="28">
      <c r="A28" s="10" t="inlineStr">
        <is>
          <t>E-5005</t>
        </is>
      </c>
      <c r="B28" s="10" t="inlineStr">
        <is>
          <t>Mikrofasertuch, 3er-Set</t>
        </is>
      </c>
      <c r="C28" s="10" t="inlineStr">
        <is>
          <t>Pflege</t>
        </is>
      </c>
      <c r="D28" s="10" t="inlineStr">
        <is>
          <t>Marktplatz A</t>
        </is>
      </c>
      <c r="E28" s="11" t="n">
        <v>1.9</v>
      </c>
      <c r="F28" s="11" t="n">
        <v>6.95</v>
      </c>
      <c r="G28" s="10" t="n">
        <v>0.16</v>
      </c>
      <c r="H28" s="10" t="n">
        <v>560</v>
      </c>
    </row>
    <row r="29">
      <c r="A29" s="10" t="inlineStr">
        <is>
          <t>F-6001</t>
        </is>
      </c>
      <c r="B29" s="10" t="inlineStr">
        <is>
          <t>Wagenheber, 2 t</t>
        </is>
      </c>
      <c r="C29" s="10" t="inlineStr">
        <is>
          <t>Zubehoer</t>
        </is>
      </c>
      <c r="D29" s="10" t="inlineStr">
        <is>
          <t>Marktplatz B</t>
        </is>
      </c>
      <c r="E29" s="11" t="n">
        <v>21.8</v>
      </c>
      <c r="F29" s="11" t="n">
        <v>52.9</v>
      </c>
      <c r="G29" s="10" t="n">
        <v>8.4</v>
      </c>
      <c r="H29" s="10" t="n">
        <v>38</v>
      </c>
    </row>
    <row r="30">
      <c r="A30" s="10" t="inlineStr">
        <is>
          <t>F-6002</t>
        </is>
      </c>
      <c r="B30" s="10" t="inlineStr">
        <is>
          <t>Starthilfekabel, 3 m</t>
        </is>
      </c>
      <c r="C30" s="10" t="inlineStr">
        <is>
          <t>zubehoer</t>
        </is>
      </c>
      <c r="D30" s="10" t="inlineStr">
        <is>
          <t>Marktplatz A</t>
        </is>
      </c>
      <c r="E30" s="11" t="n">
        <v>12.4</v>
      </c>
      <c r="F30" s="11" t="n">
        <v>32.9</v>
      </c>
      <c r="G30" s="10" t="n">
        <v>3.1</v>
      </c>
      <c r="H30" s="10" t="n">
        <v>118</v>
      </c>
    </row>
    <row r="31">
      <c r="A31" s="10" t="inlineStr">
        <is>
          <t>F-6003</t>
        </is>
      </c>
      <c r="B31" s="10" t="inlineStr">
        <is>
          <t>Warndreieck</t>
        </is>
      </c>
      <c r="C31" s="10" t="inlineStr">
        <is>
          <t>Zubehoer</t>
        </is>
      </c>
      <c r="D31" s="10" t="inlineStr">
        <is>
          <t>Eigener Shop</t>
        </is>
      </c>
      <c r="E31" s="11" t="n">
        <v>4.6</v>
      </c>
      <c r="F31" s="11" t="n">
        <v>12.9</v>
      </c>
      <c r="G31" s="10" t="n">
        <v>0.72</v>
      </c>
      <c r="H31" s="10" t="n">
        <v>205</v>
      </c>
    </row>
    <row r="32">
      <c r="A32" s="10" t="inlineStr">
        <is>
          <t>F-6004</t>
        </is>
      </c>
      <c r="B32" s="10" t="inlineStr">
        <is>
          <t>Verbandskasten</t>
        </is>
      </c>
      <c r="C32" s="10" t="inlineStr">
        <is>
          <t>Zubehoer</t>
        </is>
      </c>
      <c r="D32" s="10" t="inlineStr">
        <is>
          <t>Marktplatz A</t>
        </is>
      </c>
      <c r="E32" s="11" t="n">
        <v>5.1</v>
      </c>
      <c r="F32" s="11" t="n">
        <v>14.9</v>
      </c>
      <c r="G32" s="10" t="n">
        <v>0.88</v>
      </c>
      <c r="H32" s="10" t="n">
        <v>260</v>
      </c>
    </row>
    <row r="33">
      <c r="A33" s="10" t="inlineStr">
        <is>
          <t>F-6005</t>
        </is>
      </c>
      <c r="B33" s="10" t="inlineStr">
        <is>
          <t>Abschleppseil, 5 t</t>
        </is>
      </c>
      <c r="C33" s="10" t="inlineStr">
        <is>
          <t>Zubehoer</t>
        </is>
      </c>
      <c r="D33" s="10" t="inlineStr">
        <is>
          <t>Marktplatz B</t>
        </is>
      </c>
      <c r="E33" s="11" t="n">
        <v>7.3</v>
      </c>
      <c r="F33" s="11" t="n">
        <v>19.9</v>
      </c>
      <c r="G33" s="10" t="n">
        <v>1.4</v>
      </c>
      <c r="H33" s="10" t="n">
        <v>92</v>
      </c>
    </row>
    <row r="34">
      <c r="A34" s="10" t="inlineStr">
        <is>
          <t>A-1006</t>
        </is>
      </c>
      <c r="B34" s="10" t="inlineStr">
        <is>
          <t>Motoroel 10W-40, 5 l</t>
        </is>
      </c>
      <c r="C34" s="10" t="inlineStr">
        <is>
          <t>Schmierstoffe</t>
        </is>
      </c>
      <c r="D34" s="10" t="inlineStr">
        <is>
          <t>Marktplatz B</t>
        </is>
      </c>
      <c r="E34" s="11" t="n">
        <v>15.2</v>
      </c>
      <c r="F34" s="11" t="n">
        <v>35.9</v>
      </c>
      <c r="G34" s="10" t="n">
        <v>4.55</v>
      </c>
      <c r="H34" s="10" t="n">
        <v>140</v>
      </c>
    </row>
    <row r="35">
      <c r="A35" s="10" t="inlineStr">
        <is>
          <t>B-2006</t>
        </is>
      </c>
      <c r="B35" s="10" t="inlineStr">
        <is>
          <t>Luftfilter, Sport</t>
        </is>
      </c>
      <c r="C35" s="10" t="inlineStr">
        <is>
          <t>Filter</t>
        </is>
      </c>
      <c r="D35" s="10" t="inlineStr">
        <is>
          <t>Eigener Shop</t>
        </is>
      </c>
      <c r="E35" s="11" t="n">
        <v>14.9</v>
      </c>
      <c r="F35" s="11" t="n">
        <v>36.9</v>
      </c>
      <c r="G35" s="10" t="n">
        <v>0.4</v>
      </c>
      <c r="H35" s="10" t="n">
        <v>28</v>
      </c>
    </row>
    <row r="36">
      <c r="A36" s="10" t="inlineStr">
        <is>
          <t>C-3006</t>
        </is>
      </c>
      <c r="B36" s="10" t="inlineStr">
        <is>
          <t>Bremsbelagsatz hinten</t>
        </is>
      </c>
      <c r="C36" s="10" t="inlineStr">
        <is>
          <t>Bremsen</t>
        </is>
      </c>
      <c r="D36" s="10" t="inlineStr">
        <is>
          <t>Marktplatz A</t>
        </is>
      </c>
      <c r="E36" s="11" t="n">
        <v>14.3</v>
      </c>
      <c r="F36" s="11" t="n">
        <v>37.9</v>
      </c>
      <c r="G36" s="10" t="n">
        <v>2.1</v>
      </c>
      <c r="H36" s="10" t="n">
        <v>66</v>
      </c>
    </row>
    <row r="37">
      <c r="A37" s="10" t="inlineStr">
        <is>
          <t>D-4006</t>
        </is>
      </c>
      <c r="B37" s="10" t="inlineStr">
        <is>
          <t>Xenon-Brenner D2S</t>
        </is>
      </c>
      <c r="C37" s="10" t="inlineStr">
        <is>
          <t>Beleuchtung</t>
        </is>
      </c>
      <c r="D37" s="10" t="inlineStr">
        <is>
          <t>Marktplatz B</t>
        </is>
      </c>
      <c r="E37" s="11" t="n">
        <v>28.4</v>
      </c>
      <c r="F37" s="11" t="n">
        <v>69.90000000000001</v>
      </c>
      <c r="G37" s="10" t="n">
        <v>0.22</v>
      </c>
      <c r="H37" s="10" t="n">
        <v>22</v>
      </c>
    </row>
    <row r="38">
      <c r="A38" s="10" t="inlineStr">
        <is>
          <t>E-5006</t>
        </is>
      </c>
      <c r="B38" s="10" t="inlineStr">
        <is>
          <t>Insektenentferner, 500 ml</t>
        </is>
      </c>
      <c r="C38" s="10" t="inlineStr">
        <is>
          <t>Pflege</t>
        </is>
      </c>
      <c r="D38" s="10" t="inlineStr">
        <is>
          <t>Marktplatz A</t>
        </is>
      </c>
      <c r="E38" s="11" t="n">
        <v>2.6</v>
      </c>
      <c r="F38" s="11" t="n">
        <v>7.45</v>
      </c>
      <c r="G38" s="10" t="n">
        <v>0.5600000000000001</v>
      </c>
      <c r="H38" s="10" t="n">
        <v>330</v>
      </c>
    </row>
    <row r="39">
      <c r="A39" s="10" t="inlineStr">
        <is>
          <t>F-6006</t>
        </is>
      </c>
      <c r="B39" s="10" t="inlineStr">
        <is>
          <t>Dachbox-Spanngurt, 4er</t>
        </is>
      </c>
      <c r="C39" s="10" t="inlineStr">
        <is>
          <t>Zubehoer</t>
        </is>
      </c>
      <c r="D39" s="10" t="inlineStr">
        <is>
          <t>Marktplatz A</t>
        </is>
      </c>
      <c r="E39" s="11" t="n">
        <v>6.8</v>
      </c>
      <c r="F39" s="11" t="n">
        <v>17.9</v>
      </c>
      <c r="G39" s="10" t="n">
        <v>0.9</v>
      </c>
      <c r="H39" s="10" t="n">
        <v>85</v>
      </c>
    </row>
    <row r="40">
      <c r="A40" s="10" t="inlineStr">
        <is>
          <t>B-2002</t>
        </is>
      </c>
      <c r="B40" s="10" t="inlineStr">
        <is>
          <t>Luftfilter Kompakt (Dublette)</t>
        </is>
      </c>
      <c r="C40" s="10" t="inlineStr">
        <is>
          <t>Filter</t>
        </is>
      </c>
      <c r="D40" s="10" t="inlineStr">
        <is>
          <t>Marktplatz A</t>
        </is>
      </c>
      <c r="E40" s="11" t="n">
        <v>5.6</v>
      </c>
      <c r="F40" s="11" t="n">
        <v>14.9</v>
      </c>
      <c r="G40" s="10" t="n">
        <v>0.34</v>
      </c>
      <c r="H40" s="10" t="n">
        <v>260</v>
      </c>
    </row>
    <row r="41">
      <c r="A41" s="10" t="inlineStr">
        <is>
          <t>G-7001</t>
        </is>
      </c>
      <c r="B41" s="10" t="inlineStr">
        <is>
          <t>Zierleisten-Set</t>
        </is>
      </c>
      <c r="C41" s="10" t="inlineStr"/>
      <c r="D41" s="10" t="inlineStr">
        <is>
          <t>Marktplatz B</t>
        </is>
      </c>
      <c r="E41" s="11" t="n">
        <v>8.9</v>
      </c>
      <c r="F41" s="11" t="n">
        <v>21.9</v>
      </c>
      <c r="G41" s="10" t="n">
        <v>0.44</v>
      </c>
      <c r="H41" s="10" t="n">
        <v>17</v>
      </c>
    </row>
    <row r="42">
      <c r="A42" s="10" t="inlineStr">
        <is>
          <t>G-7002</t>
        </is>
      </c>
      <c r="B42" s="10" t="inlineStr">
        <is>
          <t>Sitzbezug, Kunstleder</t>
        </is>
      </c>
      <c r="C42" s="10" t="inlineStr">
        <is>
          <t>Zubehoer</t>
        </is>
      </c>
      <c r="D42" s="10" t="inlineStr">
        <is>
          <t>Marktplatz B</t>
        </is>
      </c>
      <c r="E42" s="11" t="n">
        <v>19.4</v>
      </c>
      <c r="F42" s="11" t="n">
        <v>17.9</v>
      </c>
      <c r="G42" s="10" t="n">
        <v>1.9</v>
      </c>
      <c r="H42" s="10" t="n">
        <v>-5</v>
      </c>
    </row>
    <row r="43">
      <c r="A43" s="10" t="inlineStr">
        <is>
          <t>G-7003</t>
        </is>
      </c>
      <c r="B43" s="10" t="inlineStr">
        <is>
          <t>Lenkradbezug</t>
        </is>
      </c>
      <c r="C43" s="10" t="inlineStr">
        <is>
          <t>Zubehoer</t>
        </is>
      </c>
      <c r="D43" s="10" t="inlineStr">
        <is>
          <t>Marktplatz A</t>
        </is>
      </c>
      <c r="E43" s="11" t="n">
        <v>6.4</v>
      </c>
      <c r="F43" s="10" t="n"/>
      <c r="G43" s="10" t="n">
        <v>0.35</v>
      </c>
      <c r="H43" s="10" t="n">
        <v>48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7" customWidth="1" min="3" max="3"/>
    <col width="15" customWidth="1" min="4" max="4"/>
    <col width="12" customWidth="1" min="5" max="5"/>
    <col width="16" customWidth="1" min="6" max="6"/>
    <col width="12" customWidth="1" min="7" max="7"/>
    <col width="11" customWidth="1" min="8" max="8"/>
    <col width="30" customWidth="1" min="9" max="9"/>
  </cols>
  <sheetData>
    <row r="1">
      <c r="A1" s="8" t="inlineStr">
        <is>
          <t>03_CLEAN_DATA - bereinigt</t>
        </is>
      </c>
    </row>
    <row r="2">
      <c r="A2" s="2" t="inlineStr">
        <is>
          <t>Vereinheitlicht, aber nichts erfunden: Fehlende Werte bleiben leer und werden in Spalte I benannt.</t>
        </is>
      </c>
    </row>
    <row r="3" ht="30" customHeight="1">
      <c r="A3" s="9" t="inlineStr">
        <is>
          <t>SKU</t>
        </is>
      </c>
      <c r="B3" s="9" t="inlineStr">
        <is>
          <t>Bezeichnung</t>
        </is>
      </c>
      <c r="C3" s="9" t="inlineStr">
        <is>
          <t>Warengruppe</t>
        </is>
      </c>
      <c r="D3" s="9" t="inlineStr">
        <is>
          <t>Marktplatz</t>
        </is>
      </c>
      <c r="E3" s="9" t="inlineStr">
        <is>
          <t>EK</t>
        </is>
      </c>
      <c r="F3" s="9" t="inlineStr">
        <is>
          <t>VK brutto (Markt)</t>
        </is>
      </c>
      <c r="G3" s="9" t="inlineStr">
        <is>
          <t>Gewicht kg</t>
        </is>
      </c>
      <c r="H3" s="9" t="inlineStr">
        <is>
          <t>Bestand</t>
        </is>
      </c>
      <c r="I3" s="9" t="inlineStr">
        <is>
          <t>Befund</t>
        </is>
      </c>
    </row>
    <row r="4">
      <c r="A4" s="10">
        <f>'02_RAW_DATA'!A4</f>
        <v/>
      </c>
      <c r="B4" s="10">
        <f>'02_RAW_DATA'!B4</f>
        <v/>
      </c>
      <c r="C4" s="10">
        <f>IFERROR(_xlfn.XLOOKUP(TRIM('02_RAW_DATA'!C4),'04_PARAMETER'!$A$6:$A$18,'04_PARAMETER'!$B$6:$B$18,""),"")</f>
        <v/>
      </c>
      <c r="D4" s="10">
        <f>'02_RAW_DATA'!D4</f>
        <v/>
      </c>
      <c r="E4" s="11">
        <f>IF('02_RAW_DATA'!E4="","",IFERROR(_xlfn.NUMBERVALUE('02_RAW_DATA'!E4,",","."),IFERROR(VALUE('02_RAW_DATA'!E4),"")))</f>
        <v/>
      </c>
      <c r="F4" s="11">
        <f>IF('02_RAW_DATA'!F4="","",IFERROR(_xlfn.NUMBERVALUE('02_RAW_DATA'!F4,",","."),IFERROR(VALUE('02_RAW_DATA'!F4),"")))</f>
        <v/>
      </c>
      <c r="G4" s="12">
        <f>IF('02_RAW_DATA'!G4="","",IFERROR(_xlfn.NUMBERVALUE('02_RAW_DATA'!G4,",","."),IFERROR(VALUE('02_RAW_DATA'!G4),"")))</f>
        <v/>
      </c>
      <c r="H4" s="13">
        <f>IF('02_RAW_DATA'!H4="","",IFERROR(_xlfn.NUMBERVALUE('02_RAW_DATA'!H4,",","."),IFERROR(VALUE('02_RAW_DATA'!H4),"")))</f>
        <v/>
      </c>
      <c r="I4" s="10">
        <f>_xlfn.TEXTJOIN(", ",TRUE,IF(C4="","Warengruppe unbekannt",""),IF(E4="","EK fehlt",""),IF(F4="","VK fehlt",""),IF(G4="","Gewicht fehlt",""),IF(AND(E4&lt;&gt;"",F4&lt;&gt;"",F4&lt;=E4),"VK nicht ueber EK",""),IF(AND(H4&lt;&gt;"",H4&lt;0),"Bestand negativ",""),IF(COUNTIF($A$4:$A$43,A4)&gt;1,"SKU doppelt",""))</f>
        <v/>
      </c>
    </row>
    <row r="5">
      <c r="A5" s="10">
        <f>'02_RAW_DATA'!A5</f>
        <v/>
      </c>
      <c r="B5" s="10">
        <f>'02_RAW_DATA'!B5</f>
        <v/>
      </c>
      <c r="C5" s="10">
        <f>IFERROR(_xlfn.XLOOKUP(TRIM('02_RAW_DATA'!C5),'04_PARAMETER'!$A$6:$A$18,'04_PARAMETER'!$B$6:$B$18,""),"")</f>
        <v/>
      </c>
      <c r="D5" s="10">
        <f>'02_RAW_DATA'!D5</f>
        <v/>
      </c>
      <c r="E5" s="11">
        <f>IF('02_RAW_DATA'!E5="","",IFERROR(_xlfn.NUMBERVALUE('02_RAW_DATA'!E5,",","."),IFERROR(VALUE('02_RAW_DATA'!E5),"")))</f>
        <v/>
      </c>
      <c r="F5" s="11">
        <f>IF('02_RAW_DATA'!F5="","",IFERROR(_xlfn.NUMBERVALUE('02_RAW_DATA'!F5,",","."),IFERROR(VALUE('02_RAW_DATA'!F5),"")))</f>
        <v/>
      </c>
      <c r="G5" s="12">
        <f>IF('02_RAW_DATA'!G5="","",IFERROR(_xlfn.NUMBERVALUE('02_RAW_DATA'!G5,",","."),IFERROR(VALUE('02_RAW_DATA'!G5),"")))</f>
        <v/>
      </c>
      <c r="H5" s="13">
        <f>IF('02_RAW_DATA'!H5="","",IFERROR(_xlfn.NUMBERVALUE('02_RAW_DATA'!H5,",","."),IFERROR(VALUE('02_RAW_DATA'!H5),"")))</f>
        <v/>
      </c>
      <c r="I5" s="10">
        <f>_xlfn.TEXTJOIN(", ",TRUE,IF(C5="","Warengruppe unbekannt",""),IF(E5="","EK fehlt",""),IF(F5="","VK fehlt",""),IF(G5="","Gewicht fehlt",""),IF(AND(E5&lt;&gt;"",F5&lt;&gt;"",F5&lt;=E5),"VK nicht ueber EK",""),IF(AND(H5&lt;&gt;"",H5&lt;0),"Bestand negativ",""),IF(COUNTIF($A$4:$A$43,A5)&gt;1,"SKU doppelt",""))</f>
        <v/>
      </c>
    </row>
    <row r="6">
      <c r="A6" s="10">
        <f>'02_RAW_DATA'!A6</f>
        <v/>
      </c>
      <c r="B6" s="10">
        <f>'02_RAW_DATA'!B6</f>
        <v/>
      </c>
      <c r="C6" s="10">
        <f>IFERROR(_xlfn.XLOOKUP(TRIM('02_RAW_DATA'!C6),'04_PARAMETER'!$A$6:$A$18,'04_PARAMETER'!$B$6:$B$18,""),"")</f>
        <v/>
      </c>
      <c r="D6" s="10">
        <f>'02_RAW_DATA'!D6</f>
        <v/>
      </c>
      <c r="E6" s="11">
        <f>IF('02_RAW_DATA'!E6="","",IFERROR(_xlfn.NUMBERVALUE('02_RAW_DATA'!E6,",","."),IFERROR(VALUE('02_RAW_DATA'!E6),"")))</f>
        <v/>
      </c>
      <c r="F6" s="11">
        <f>IF('02_RAW_DATA'!F6="","",IFERROR(_xlfn.NUMBERVALUE('02_RAW_DATA'!F6,",","."),IFERROR(VALUE('02_RAW_DATA'!F6),"")))</f>
        <v/>
      </c>
      <c r="G6" s="12">
        <f>IF('02_RAW_DATA'!G6="","",IFERROR(_xlfn.NUMBERVALUE('02_RAW_DATA'!G6,",","."),IFERROR(VALUE('02_RAW_DATA'!G6),"")))</f>
        <v/>
      </c>
      <c r="H6" s="13">
        <f>IF('02_RAW_DATA'!H6="","",IFERROR(_xlfn.NUMBERVALUE('02_RAW_DATA'!H6,",","."),IFERROR(VALUE('02_RAW_DATA'!H6),"")))</f>
        <v/>
      </c>
      <c r="I6" s="10">
        <f>_xlfn.TEXTJOIN(", ",TRUE,IF(C6="","Warengruppe unbekannt",""),IF(E6="","EK fehlt",""),IF(F6="","VK fehlt",""),IF(G6="","Gewicht fehlt",""),IF(AND(E6&lt;&gt;"",F6&lt;&gt;"",F6&lt;=E6),"VK nicht ueber EK",""),IF(AND(H6&lt;&gt;"",H6&lt;0),"Bestand negativ",""),IF(COUNTIF($A$4:$A$43,A6)&gt;1,"SKU doppelt",""))</f>
        <v/>
      </c>
    </row>
    <row r="7">
      <c r="A7" s="10">
        <f>'02_RAW_DATA'!A7</f>
        <v/>
      </c>
      <c r="B7" s="10">
        <f>'02_RAW_DATA'!B7</f>
        <v/>
      </c>
      <c r="C7" s="10">
        <f>IFERROR(_xlfn.XLOOKUP(TRIM('02_RAW_DATA'!C7),'04_PARAMETER'!$A$6:$A$18,'04_PARAMETER'!$B$6:$B$18,""),"")</f>
        <v/>
      </c>
      <c r="D7" s="10">
        <f>'02_RAW_DATA'!D7</f>
        <v/>
      </c>
      <c r="E7" s="11">
        <f>IF('02_RAW_DATA'!E7="","",IFERROR(_xlfn.NUMBERVALUE('02_RAW_DATA'!E7,",","."),IFERROR(VALUE('02_RAW_DATA'!E7),"")))</f>
        <v/>
      </c>
      <c r="F7" s="11">
        <f>IF('02_RAW_DATA'!F7="","",IFERROR(_xlfn.NUMBERVALUE('02_RAW_DATA'!F7,",","."),IFERROR(VALUE('02_RAW_DATA'!F7),"")))</f>
        <v/>
      </c>
      <c r="G7" s="12">
        <f>IF('02_RAW_DATA'!G7="","",IFERROR(_xlfn.NUMBERVALUE('02_RAW_DATA'!G7,",","."),IFERROR(VALUE('02_RAW_DATA'!G7),"")))</f>
        <v/>
      </c>
      <c r="H7" s="13">
        <f>IF('02_RAW_DATA'!H7="","",IFERROR(_xlfn.NUMBERVALUE('02_RAW_DATA'!H7,",","."),IFERROR(VALUE('02_RAW_DATA'!H7),"")))</f>
        <v/>
      </c>
      <c r="I7" s="10">
        <f>_xlfn.TEXTJOIN(", ",TRUE,IF(C7="","Warengruppe unbekannt",""),IF(E7="","EK fehlt",""),IF(F7="","VK fehlt",""),IF(G7="","Gewicht fehlt",""),IF(AND(E7&lt;&gt;"",F7&lt;&gt;"",F7&lt;=E7),"VK nicht ueber EK",""),IF(AND(H7&lt;&gt;"",H7&lt;0),"Bestand negativ",""),IF(COUNTIF($A$4:$A$43,A7)&gt;1,"SKU doppelt",""))</f>
        <v/>
      </c>
    </row>
    <row r="8">
      <c r="A8" s="10">
        <f>'02_RAW_DATA'!A8</f>
        <v/>
      </c>
      <c r="B8" s="10">
        <f>'02_RAW_DATA'!B8</f>
        <v/>
      </c>
      <c r="C8" s="10">
        <f>IFERROR(_xlfn.XLOOKUP(TRIM('02_RAW_DATA'!C8),'04_PARAMETER'!$A$6:$A$18,'04_PARAMETER'!$B$6:$B$18,""),"")</f>
        <v/>
      </c>
      <c r="D8" s="10">
        <f>'02_RAW_DATA'!D8</f>
        <v/>
      </c>
      <c r="E8" s="11">
        <f>IF('02_RAW_DATA'!E8="","",IFERROR(_xlfn.NUMBERVALUE('02_RAW_DATA'!E8,",","."),IFERROR(VALUE('02_RAW_DATA'!E8),"")))</f>
        <v/>
      </c>
      <c r="F8" s="11">
        <f>IF('02_RAW_DATA'!F8="","",IFERROR(_xlfn.NUMBERVALUE('02_RAW_DATA'!F8,",","."),IFERROR(VALUE('02_RAW_DATA'!F8),"")))</f>
        <v/>
      </c>
      <c r="G8" s="12">
        <f>IF('02_RAW_DATA'!G8="","",IFERROR(_xlfn.NUMBERVALUE('02_RAW_DATA'!G8,",","."),IFERROR(VALUE('02_RAW_DATA'!G8),"")))</f>
        <v/>
      </c>
      <c r="H8" s="13">
        <f>IF('02_RAW_DATA'!H8="","",IFERROR(_xlfn.NUMBERVALUE('02_RAW_DATA'!H8,",","."),IFERROR(VALUE('02_RAW_DATA'!H8),"")))</f>
        <v/>
      </c>
      <c r="I8" s="10">
        <f>_xlfn.TEXTJOIN(", ",TRUE,IF(C8="","Warengruppe unbekannt",""),IF(E8="","EK fehlt",""),IF(F8="","VK fehlt",""),IF(G8="","Gewicht fehlt",""),IF(AND(E8&lt;&gt;"",F8&lt;&gt;"",F8&lt;=E8),"VK nicht ueber EK",""),IF(AND(H8&lt;&gt;"",H8&lt;0),"Bestand negativ",""),IF(COUNTIF($A$4:$A$43,A8)&gt;1,"SKU doppelt",""))</f>
        <v/>
      </c>
    </row>
    <row r="9">
      <c r="A9" s="10">
        <f>'02_RAW_DATA'!A9</f>
        <v/>
      </c>
      <c r="B9" s="10">
        <f>'02_RAW_DATA'!B9</f>
        <v/>
      </c>
      <c r="C9" s="10">
        <f>IFERROR(_xlfn.XLOOKUP(TRIM('02_RAW_DATA'!C9),'04_PARAMETER'!$A$6:$A$18,'04_PARAMETER'!$B$6:$B$18,""),"")</f>
        <v/>
      </c>
      <c r="D9" s="10">
        <f>'02_RAW_DATA'!D9</f>
        <v/>
      </c>
      <c r="E9" s="11">
        <f>IF('02_RAW_DATA'!E9="","",IFERROR(_xlfn.NUMBERVALUE('02_RAW_DATA'!E9,",","."),IFERROR(VALUE('02_RAW_DATA'!E9),"")))</f>
        <v/>
      </c>
      <c r="F9" s="11">
        <f>IF('02_RAW_DATA'!F9="","",IFERROR(_xlfn.NUMBERVALUE('02_RAW_DATA'!F9,",","."),IFERROR(VALUE('02_RAW_DATA'!F9),"")))</f>
        <v/>
      </c>
      <c r="G9" s="12">
        <f>IF('02_RAW_DATA'!G9="","",IFERROR(_xlfn.NUMBERVALUE('02_RAW_DATA'!G9,",","."),IFERROR(VALUE('02_RAW_DATA'!G9),"")))</f>
        <v/>
      </c>
      <c r="H9" s="13">
        <f>IF('02_RAW_DATA'!H9="","",IFERROR(_xlfn.NUMBERVALUE('02_RAW_DATA'!H9,",","."),IFERROR(VALUE('02_RAW_DATA'!H9),"")))</f>
        <v/>
      </c>
      <c r="I9" s="10">
        <f>_xlfn.TEXTJOIN(", ",TRUE,IF(C9="","Warengruppe unbekannt",""),IF(E9="","EK fehlt",""),IF(F9="","VK fehlt",""),IF(G9="","Gewicht fehlt",""),IF(AND(E9&lt;&gt;"",F9&lt;&gt;"",F9&lt;=E9),"VK nicht ueber EK",""),IF(AND(H9&lt;&gt;"",H9&lt;0),"Bestand negativ",""),IF(COUNTIF($A$4:$A$43,A9)&gt;1,"SKU doppelt",""))</f>
        <v/>
      </c>
    </row>
    <row r="10">
      <c r="A10" s="10">
        <f>'02_RAW_DATA'!A10</f>
        <v/>
      </c>
      <c r="B10" s="10">
        <f>'02_RAW_DATA'!B10</f>
        <v/>
      </c>
      <c r="C10" s="10">
        <f>IFERROR(_xlfn.XLOOKUP(TRIM('02_RAW_DATA'!C10),'04_PARAMETER'!$A$6:$A$18,'04_PARAMETER'!$B$6:$B$18,""),"")</f>
        <v/>
      </c>
      <c r="D10" s="10">
        <f>'02_RAW_DATA'!D10</f>
        <v/>
      </c>
      <c r="E10" s="11">
        <f>IF('02_RAW_DATA'!E10="","",IFERROR(_xlfn.NUMBERVALUE('02_RAW_DATA'!E10,",","."),IFERROR(VALUE('02_RAW_DATA'!E10),"")))</f>
        <v/>
      </c>
      <c r="F10" s="11">
        <f>IF('02_RAW_DATA'!F10="","",IFERROR(_xlfn.NUMBERVALUE('02_RAW_DATA'!F10,",","."),IFERROR(VALUE('02_RAW_DATA'!F10),"")))</f>
        <v/>
      </c>
      <c r="G10" s="12">
        <f>IF('02_RAW_DATA'!G10="","",IFERROR(_xlfn.NUMBERVALUE('02_RAW_DATA'!G10,",","."),IFERROR(VALUE('02_RAW_DATA'!G10),"")))</f>
        <v/>
      </c>
      <c r="H10" s="13">
        <f>IF('02_RAW_DATA'!H10="","",IFERROR(_xlfn.NUMBERVALUE('02_RAW_DATA'!H10,",","."),IFERROR(VALUE('02_RAW_DATA'!H10),"")))</f>
        <v/>
      </c>
      <c r="I10" s="10">
        <f>_xlfn.TEXTJOIN(", ",TRUE,IF(C10="","Warengruppe unbekannt",""),IF(E10="","EK fehlt",""),IF(F10="","VK fehlt",""),IF(G10="","Gewicht fehlt",""),IF(AND(E10&lt;&gt;"",F10&lt;&gt;"",F10&lt;=E10),"VK nicht ueber EK",""),IF(AND(H10&lt;&gt;"",H10&lt;0),"Bestand negativ",""),IF(COUNTIF($A$4:$A$43,A10)&gt;1,"SKU doppelt",""))</f>
        <v/>
      </c>
    </row>
    <row r="11">
      <c r="A11" s="10">
        <f>'02_RAW_DATA'!A11</f>
        <v/>
      </c>
      <c r="B11" s="10">
        <f>'02_RAW_DATA'!B11</f>
        <v/>
      </c>
      <c r="C11" s="10">
        <f>IFERROR(_xlfn.XLOOKUP(TRIM('02_RAW_DATA'!C11),'04_PARAMETER'!$A$6:$A$18,'04_PARAMETER'!$B$6:$B$18,""),"")</f>
        <v/>
      </c>
      <c r="D11" s="10">
        <f>'02_RAW_DATA'!D11</f>
        <v/>
      </c>
      <c r="E11" s="11">
        <f>IF('02_RAW_DATA'!E11="","",IFERROR(_xlfn.NUMBERVALUE('02_RAW_DATA'!E11,",","."),IFERROR(VALUE('02_RAW_DATA'!E11),"")))</f>
        <v/>
      </c>
      <c r="F11" s="11">
        <f>IF('02_RAW_DATA'!F11="","",IFERROR(_xlfn.NUMBERVALUE('02_RAW_DATA'!F11,",","."),IFERROR(VALUE('02_RAW_DATA'!F11),"")))</f>
        <v/>
      </c>
      <c r="G11" s="12">
        <f>IF('02_RAW_DATA'!G11="","",IFERROR(_xlfn.NUMBERVALUE('02_RAW_DATA'!G11,",","."),IFERROR(VALUE('02_RAW_DATA'!G11),"")))</f>
        <v/>
      </c>
      <c r="H11" s="13">
        <f>IF('02_RAW_DATA'!H11="","",IFERROR(_xlfn.NUMBERVALUE('02_RAW_DATA'!H11,",","."),IFERROR(VALUE('02_RAW_DATA'!H11),"")))</f>
        <v/>
      </c>
      <c r="I11" s="10">
        <f>_xlfn.TEXTJOIN(", ",TRUE,IF(C11="","Warengruppe unbekannt",""),IF(E11="","EK fehlt",""),IF(F11="","VK fehlt",""),IF(G11="","Gewicht fehlt",""),IF(AND(E11&lt;&gt;"",F11&lt;&gt;"",F11&lt;=E11),"VK nicht ueber EK",""),IF(AND(H11&lt;&gt;"",H11&lt;0),"Bestand negativ",""),IF(COUNTIF($A$4:$A$43,A11)&gt;1,"SKU doppelt",""))</f>
        <v/>
      </c>
    </row>
    <row r="12">
      <c r="A12" s="10">
        <f>'02_RAW_DATA'!A12</f>
        <v/>
      </c>
      <c r="B12" s="10">
        <f>'02_RAW_DATA'!B12</f>
        <v/>
      </c>
      <c r="C12" s="10">
        <f>IFERROR(_xlfn.XLOOKUP(TRIM('02_RAW_DATA'!C12),'04_PARAMETER'!$A$6:$A$18,'04_PARAMETER'!$B$6:$B$18,""),"")</f>
        <v/>
      </c>
      <c r="D12" s="10">
        <f>'02_RAW_DATA'!D12</f>
        <v/>
      </c>
      <c r="E12" s="11">
        <f>IF('02_RAW_DATA'!E12="","",IFERROR(_xlfn.NUMBERVALUE('02_RAW_DATA'!E12,",","."),IFERROR(VALUE('02_RAW_DATA'!E12),"")))</f>
        <v/>
      </c>
      <c r="F12" s="11">
        <f>IF('02_RAW_DATA'!F12="","",IFERROR(_xlfn.NUMBERVALUE('02_RAW_DATA'!F12,",","."),IFERROR(VALUE('02_RAW_DATA'!F12),"")))</f>
        <v/>
      </c>
      <c r="G12" s="12">
        <f>IF('02_RAW_DATA'!G12="","",IFERROR(_xlfn.NUMBERVALUE('02_RAW_DATA'!G12,",","."),IFERROR(VALUE('02_RAW_DATA'!G12),"")))</f>
        <v/>
      </c>
      <c r="H12" s="13">
        <f>IF('02_RAW_DATA'!H12="","",IFERROR(_xlfn.NUMBERVALUE('02_RAW_DATA'!H12,",","."),IFERROR(VALUE('02_RAW_DATA'!H12),"")))</f>
        <v/>
      </c>
      <c r="I12" s="10">
        <f>_xlfn.TEXTJOIN(", ",TRUE,IF(C12="","Warengruppe unbekannt",""),IF(E12="","EK fehlt",""),IF(F12="","VK fehlt",""),IF(G12="","Gewicht fehlt",""),IF(AND(E12&lt;&gt;"",F12&lt;&gt;"",F12&lt;=E12),"VK nicht ueber EK",""),IF(AND(H12&lt;&gt;"",H12&lt;0),"Bestand negativ",""),IF(COUNTIF($A$4:$A$43,A12)&gt;1,"SKU doppelt",""))</f>
        <v/>
      </c>
    </row>
    <row r="13">
      <c r="A13" s="10">
        <f>'02_RAW_DATA'!A13</f>
        <v/>
      </c>
      <c r="B13" s="10">
        <f>'02_RAW_DATA'!B13</f>
        <v/>
      </c>
      <c r="C13" s="10">
        <f>IFERROR(_xlfn.XLOOKUP(TRIM('02_RAW_DATA'!C13),'04_PARAMETER'!$A$6:$A$18,'04_PARAMETER'!$B$6:$B$18,""),"")</f>
        <v/>
      </c>
      <c r="D13" s="10">
        <f>'02_RAW_DATA'!D13</f>
        <v/>
      </c>
      <c r="E13" s="11">
        <f>IF('02_RAW_DATA'!E13="","",IFERROR(_xlfn.NUMBERVALUE('02_RAW_DATA'!E13,",","."),IFERROR(VALUE('02_RAW_DATA'!E13),"")))</f>
        <v/>
      </c>
      <c r="F13" s="11">
        <f>IF('02_RAW_DATA'!F13="","",IFERROR(_xlfn.NUMBERVALUE('02_RAW_DATA'!F13,",","."),IFERROR(VALUE('02_RAW_DATA'!F13),"")))</f>
        <v/>
      </c>
      <c r="G13" s="12">
        <f>IF('02_RAW_DATA'!G13="","",IFERROR(_xlfn.NUMBERVALUE('02_RAW_DATA'!G13,",","."),IFERROR(VALUE('02_RAW_DATA'!G13),"")))</f>
        <v/>
      </c>
      <c r="H13" s="13">
        <f>IF('02_RAW_DATA'!H13="","",IFERROR(_xlfn.NUMBERVALUE('02_RAW_DATA'!H13,",","."),IFERROR(VALUE('02_RAW_DATA'!H13),"")))</f>
        <v/>
      </c>
      <c r="I13" s="10">
        <f>_xlfn.TEXTJOIN(", ",TRUE,IF(C13="","Warengruppe unbekannt",""),IF(E13="","EK fehlt",""),IF(F13="","VK fehlt",""),IF(G13="","Gewicht fehlt",""),IF(AND(E13&lt;&gt;"",F13&lt;&gt;"",F13&lt;=E13),"VK nicht ueber EK",""),IF(AND(H13&lt;&gt;"",H13&lt;0),"Bestand negativ",""),IF(COUNTIF($A$4:$A$43,A13)&gt;1,"SKU doppelt",""))</f>
        <v/>
      </c>
    </row>
    <row r="14">
      <c r="A14" s="10">
        <f>'02_RAW_DATA'!A14</f>
        <v/>
      </c>
      <c r="B14" s="10">
        <f>'02_RAW_DATA'!B14</f>
        <v/>
      </c>
      <c r="C14" s="10">
        <f>IFERROR(_xlfn.XLOOKUP(TRIM('02_RAW_DATA'!C14),'04_PARAMETER'!$A$6:$A$18,'04_PARAMETER'!$B$6:$B$18,""),"")</f>
        <v/>
      </c>
      <c r="D14" s="10">
        <f>'02_RAW_DATA'!D14</f>
        <v/>
      </c>
      <c r="E14" s="11">
        <f>IF('02_RAW_DATA'!E14="","",IFERROR(_xlfn.NUMBERVALUE('02_RAW_DATA'!E14,",","."),IFERROR(VALUE('02_RAW_DATA'!E14),"")))</f>
        <v/>
      </c>
      <c r="F14" s="11">
        <f>IF('02_RAW_DATA'!F14="","",IFERROR(_xlfn.NUMBERVALUE('02_RAW_DATA'!F14,",","."),IFERROR(VALUE('02_RAW_DATA'!F14),"")))</f>
        <v/>
      </c>
      <c r="G14" s="12">
        <f>IF('02_RAW_DATA'!G14="","",IFERROR(_xlfn.NUMBERVALUE('02_RAW_DATA'!G14,",","."),IFERROR(VALUE('02_RAW_DATA'!G14),"")))</f>
        <v/>
      </c>
      <c r="H14" s="13">
        <f>IF('02_RAW_DATA'!H14="","",IFERROR(_xlfn.NUMBERVALUE('02_RAW_DATA'!H14,",","."),IFERROR(VALUE('02_RAW_DATA'!H14),"")))</f>
        <v/>
      </c>
      <c r="I14" s="10">
        <f>_xlfn.TEXTJOIN(", ",TRUE,IF(C14="","Warengruppe unbekannt",""),IF(E14="","EK fehlt",""),IF(F14="","VK fehlt",""),IF(G14="","Gewicht fehlt",""),IF(AND(E14&lt;&gt;"",F14&lt;&gt;"",F14&lt;=E14),"VK nicht ueber EK",""),IF(AND(H14&lt;&gt;"",H14&lt;0),"Bestand negativ",""),IF(COUNTIF($A$4:$A$43,A14)&gt;1,"SKU doppelt",""))</f>
        <v/>
      </c>
    </row>
    <row r="15">
      <c r="A15" s="10">
        <f>'02_RAW_DATA'!A15</f>
        <v/>
      </c>
      <c r="B15" s="10">
        <f>'02_RAW_DATA'!B15</f>
        <v/>
      </c>
      <c r="C15" s="10">
        <f>IFERROR(_xlfn.XLOOKUP(TRIM('02_RAW_DATA'!C15),'04_PARAMETER'!$A$6:$A$18,'04_PARAMETER'!$B$6:$B$18,""),"")</f>
        <v/>
      </c>
      <c r="D15" s="10">
        <f>'02_RAW_DATA'!D15</f>
        <v/>
      </c>
      <c r="E15" s="11">
        <f>IF('02_RAW_DATA'!E15="","",IFERROR(_xlfn.NUMBERVALUE('02_RAW_DATA'!E15,",","."),IFERROR(VALUE('02_RAW_DATA'!E15),"")))</f>
        <v/>
      </c>
      <c r="F15" s="11">
        <f>IF('02_RAW_DATA'!F15="","",IFERROR(_xlfn.NUMBERVALUE('02_RAW_DATA'!F15,",","."),IFERROR(VALUE('02_RAW_DATA'!F15),"")))</f>
        <v/>
      </c>
      <c r="G15" s="12">
        <f>IF('02_RAW_DATA'!G15="","",IFERROR(_xlfn.NUMBERVALUE('02_RAW_DATA'!G15,",","."),IFERROR(VALUE('02_RAW_DATA'!G15),"")))</f>
        <v/>
      </c>
      <c r="H15" s="13">
        <f>IF('02_RAW_DATA'!H15="","",IFERROR(_xlfn.NUMBERVALUE('02_RAW_DATA'!H15,",","."),IFERROR(VALUE('02_RAW_DATA'!H15),"")))</f>
        <v/>
      </c>
      <c r="I15" s="10">
        <f>_xlfn.TEXTJOIN(", ",TRUE,IF(C15="","Warengruppe unbekannt",""),IF(E15="","EK fehlt",""),IF(F15="","VK fehlt",""),IF(G15="","Gewicht fehlt",""),IF(AND(E15&lt;&gt;"",F15&lt;&gt;"",F15&lt;=E15),"VK nicht ueber EK",""),IF(AND(H15&lt;&gt;"",H15&lt;0),"Bestand negativ",""),IF(COUNTIF($A$4:$A$43,A15)&gt;1,"SKU doppelt",""))</f>
        <v/>
      </c>
    </row>
    <row r="16">
      <c r="A16" s="10">
        <f>'02_RAW_DATA'!A16</f>
        <v/>
      </c>
      <c r="B16" s="10">
        <f>'02_RAW_DATA'!B16</f>
        <v/>
      </c>
      <c r="C16" s="10">
        <f>IFERROR(_xlfn.XLOOKUP(TRIM('02_RAW_DATA'!C16),'04_PARAMETER'!$A$6:$A$18,'04_PARAMETER'!$B$6:$B$18,""),"")</f>
        <v/>
      </c>
      <c r="D16" s="10">
        <f>'02_RAW_DATA'!D16</f>
        <v/>
      </c>
      <c r="E16" s="11">
        <f>IF('02_RAW_DATA'!E16="","",IFERROR(_xlfn.NUMBERVALUE('02_RAW_DATA'!E16,",","."),IFERROR(VALUE('02_RAW_DATA'!E16),"")))</f>
        <v/>
      </c>
      <c r="F16" s="11">
        <f>IF('02_RAW_DATA'!F16="","",IFERROR(_xlfn.NUMBERVALUE('02_RAW_DATA'!F16,",","."),IFERROR(VALUE('02_RAW_DATA'!F16),"")))</f>
        <v/>
      </c>
      <c r="G16" s="12">
        <f>IF('02_RAW_DATA'!G16="","",IFERROR(_xlfn.NUMBERVALUE('02_RAW_DATA'!G16,",","."),IFERROR(VALUE('02_RAW_DATA'!G16),"")))</f>
        <v/>
      </c>
      <c r="H16" s="13">
        <f>IF('02_RAW_DATA'!H16="","",IFERROR(_xlfn.NUMBERVALUE('02_RAW_DATA'!H16,",","."),IFERROR(VALUE('02_RAW_DATA'!H16),"")))</f>
        <v/>
      </c>
      <c r="I16" s="10">
        <f>_xlfn.TEXTJOIN(", ",TRUE,IF(C16="","Warengruppe unbekannt",""),IF(E16="","EK fehlt",""),IF(F16="","VK fehlt",""),IF(G16="","Gewicht fehlt",""),IF(AND(E16&lt;&gt;"",F16&lt;&gt;"",F16&lt;=E16),"VK nicht ueber EK",""),IF(AND(H16&lt;&gt;"",H16&lt;0),"Bestand negativ",""),IF(COUNTIF($A$4:$A$43,A16)&gt;1,"SKU doppelt",""))</f>
        <v/>
      </c>
    </row>
    <row r="17">
      <c r="A17" s="10">
        <f>'02_RAW_DATA'!A17</f>
        <v/>
      </c>
      <c r="B17" s="10">
        <f>'02_RAW_DATA'!B17</f>
        <v/>
      </c>
      <c r="C17" s="10">
        <f>IFERROR(_xlfn.XLOOKUP(TRIM('02_RAW_DATA'!C17),'04_PARAMETER'!$A$6:$A$18,'04_PARAMETER'!$B$6:$B$18,""),"")</f>
        <v/>
      </c>
      <c r="D17" s="10">
        <f>'02_RAW_DATA'!D17</f>
        <v/>
      </c>
      <c r="E17" s="11">
        <f>IF('02_RAW_DATA'!E17="","",IFERROR(_xlfn.NUMBERVALUE('02_RAW_DATA'!E17,",","."),IFERROR(VALUE('02_RAW_DATA'!E17),"")))</f>
        <v/>
      </c>
      <c r="F17" s="11">
        <f>IF('02_RAW_DATA'!F17="","",IFERROR(_xlfn.NUMBERVALUE('02_RAW_DATA'!F17,",","."),IFERROR(VALUE('02_RAW_DATA'!F17),"")))</f>
        <v/>
      </c>
      <c r="G17" s="12">
        <f>IF('02_RAW_DATA'!G17="","",IFERROR(_xlfn.NUMBERVALUE('02_RAW_DATA'!G17,",","."),IFERROR(VALUE('02_RAW_DATA'!G17),"")))</f>
        <v/>
      </c>
      <c r="H17" s="13">
        <f>IF('02_RAW_DATA'!H17="","",IFERROR(_xlfn.NUMBERVALUE('02_RAW_DATA'!H17,",","."),IFERROR(VALUE('02_RAW_DATA'!H17),"")))</f>
        <v/>
      </c>
      <c r="I17" s="10">
        <f>_xlfn.TEXTJOIN(", ",TRUE,IF(C17="","Warengruppe unbekannt",""),IF(E17="","EK fehlt",""),IF(F17="","VK fehlt",""),IF(G17="","Gewicht fehlt",""),IF(AND(E17&lt;&gt;"",F17&lt;&gt;"",F17&lt;=E17),"VK nicht ueber EK",""),IF(AND(H17&lt;&gt;"",H17&lt;0),"Bestand negativ",""),IF(COUNTIF($A$4:$A$43,A17)&gt;1,"SKU doppelt",""))</f>
        <v/>
      </c>
    </row>
    <row r="18">
      <c r="A18" s="10">
        <f>'02_RAW_DATA'!A18</f>
        <v/>
      </c>
      <c r="B18" s="10">
        <f>'02_RAW_DATA'!B18</f>
        <v/>
      </c>
      <c r="C18" s="10">
        <f>IFERROR(_xlfn.XLOOKUP(TRIM('02_RAW_DATA'!C18),'04_PARAMETER'!$A$6:$A$18,'04_PARAMETER'!$B$6:$B$18,""),"")</f>
        <v/>
      </c>
      <c r="D18" s="10">
        <f>'02_RAW_DATA'!D18</f>
        <v/>
      </c>
      <c r="E18" s="11">
        <f>IF('02_RAW_DATA'!E18="","",IFERROR(_xlfn.NUMBERVALUE('02_RAW_DATA'!E18,",","."),IFERROR(VALUE('02_RAW_DATA'!E18),"")))</f>
        <v/>
      </c>
      <c r="F18" s="11">
        <f>IF('02_RAW_DATA'!F18="","",IFERROR(_xlfn.NUMBERVALUE('02_RAW_DATA'!F18,",","."),IFERROR(VALUE('02_RAW_DATA'!F18),"")))</f>
        <v/>
      </c>
      <c r="G18" s="12">
        <f>IF('02_RAW_DATA'!G18="","",IFERROR(_xlfn.NUMBERVALUE('02_RAW_DATA'!G18,",","."),IFERROR(VALUE('02_RAW_DATA'!G18),"")))</f>
        <v/>
      </c>
      <c r="H18" s="13">
        <f>IF('02_RAW_DATA'!H18="","",IFERROR(_xlfn.NUMBERVALUE('02_RAW_DATA'!H18,",","."),IFERROR(VALUE('02_RAW_DATA'!H18),"")))</f>
        <v/>
      </c>
      <c r="I18" s="10">
        <f>_xlfn.TEXTJOIN(", ",TRUE,IF(C18="","Warengruppe unbekannt",""),IF(E18="","EK fehlt",""),IF(F18="","VK fehlt",""),IF(G18="","Gewicht fehlt",""),IF(AND(E18&lt;&gt;"",F18&lt;&gt;"",F18&lt;=E18),"VK nicht ueber EK",""),IF(AND(H18&lt;&gt;"",H18&lt;0),"Bestand negativ",""),IF(COUNTIF($A$4:$A$43,A18)&gt;1,"SKU doppelt",""))</f>
        <v/>
      </c>
    </row>
    <row r="19">
      <c r="A19" s="10">
        <f>'02_RAW_DATA'!A19</f>
        <v/>
      </c>
      <c r="B19" s="10">
        <f>'02_RAW_DATA'!B19</f>
        <v/>
      </c>
      <c r="C19" s="10">
        <f>IFERROR(_xlfn.XLOOKUP(TRIM('02_RAW_DATA'!C19),'04_PARAMETER'!$A$6:$A$18,'04_PARAMETER'!$B$6:$B$18,""),"")</f>
        <v/>
      </c>
      <c r="D19" s="10">
        <f>'02_RAW_DATA'!D19</f>
        <v/>
      </c>
      <c r="E19" s="11">
        <f>IF('02_RAW_DATA'!E19="","",IFERROR(_xlfn.NUMBERVALUE('02_RAW_DATA'!E19,",","."),IFERROR(VALUE('02_RAW_DATA'!E19),"")))</f>
        <v/>
      </c>
      <c r="F19" s="11">
        <f>IF('02_RAW_DATA'!F19="","",IFERROR(_xlfn.NUMBERVALUE('02_RAW_DATA'!F19,",","."),IFERROR(VALUE('02_RAW_DATA'!F19),"")))</f>
        <v/>
      </c>
      <c r="G19" s="12">
        <f>IF('02_RAW_DATA'!G19="","",IFERROR(_xlfn.NUMBERVALUE('02_RAW_DATA'!G19,",","."),IFERROR(VALUE('02_RAW_DATA'!G19),"")))</f>
        <v/>
      </c>
      <c r="H19" s="13">
        <f>IF('02_RAW_DATA'!H19="","",IFERROR(_xlfn.NUMBERVALUE('02_RAW_DATA'!H19,",","."),IFERROR(VALUE('02_RAW_DATA'!H19),"")))</f>
        <v/>
      </c>
      <c r="I19" s="10">
        <f>_xlfn.TEXTJOIN(", ",TRUE,IF(C19="","Warengruppe unbekannt",""),IF(E19="","EK fehlt",""),IF(F19="","VK fehlt",""),IF(G19="","Gewicht fehlt",""),IF(AND(E19&lt;&gt;"",F19&lt;&gt;"",F19&lt;=E19),"VK nicht ueber EK",""),IF(AND(H19&lt;&gt;"",H19&lt;0),"Bestand negativ",""),IF(COUNTIF($A$4:$A$43,A19)&gt;1,"SKU doppelt",""))</f>
        <v/>
      </c>
    </row>
    <row r="20">
      <c r="A20" s="10">
        <f>'02_RAW_DATA'!A20</f>
        <v/>
      </c>
      <c r="B20" s="10">
        <f>'02_RAW_DATA'!B20</f>
        <v/>
      </c>
      <c r="C20" s="10">
        <f>IFERROR(_xlfn.XLOOKUP(TRIM('02_RAW_DATA'!C20),'04_PARAMETER'!$A$6:$A$18,'04_PARAMETER'!$B$6:$B$18,""),"")</f>
        <v/>
      </c>
      <c r="D20" s="10">
        <f>'02_RAW_DATA'!D20</f>
        <v/>
      </c>
      <c r="E20" s="11">
        <f>IF('02_RAW_DATA'!E20="","",IFERROR(_xlfn.NUMBERVALUE('02_RAW_DATA'!E20,",","."),IFERROR(VALUE('02_RAW_DATA'!E20),"")))</f>
        <v/>
      </c>
      <c r="F20" s="11">
        <f>IF('02_RAW_DATA'!F20="","",IFERROR(_xlfn.NUMBERVALUE('02_RAW_DATA'!F20,",","."),IFERROR(VALUE('02_RAW_DATA'!F20),"")))</f>
        <v/>
      </c>
      <c r="G20" s="12">
        <f>IF('02_RAW_DATA'!G20="","",IFERROR(_xlfn.NUMBERVALUE('02_RAW_DATA'!G20,",","."),IFERROR(VALUE('02_RAW_DATA'!G20),"")))</f>
        <v/>
      </c>
      <c r="H20" s="13">
        <f>IF('02_RAW_DATA'!H20="","",IFERROR(_xlfn.NUMBERVALUE('02_RAW_DATA'!H20,",","."),IFERROR(VALUE('02_RAW_DATA'!H20),"")))</f>
        <v/>
      </c>
      <c r="I20" s="10">
        <f>_xlfn.TEXTJOIN(", ",TRUE,IF(C20="","Warengruppe unbekannt",""),IF(E20="","EK fehlt",""),IF(F20="","VK fehlt",""),IF(G20="","Gewicht fehlt",""),IF(AND(E20&lt;&gt;"",F20&lt;&gt;"",F20&lt;=E20),"VK nicht ueber EK",""),IF(AND(H20&lt;&gt;"",H20&lt;0),"Bestand negativ",""),IF(COUNTIF($A$4:$A$43,A20)&gt;1,"SKU doppelt",""))</f>
        <v/>
      </c>
    </row>
    <row r="21">
      <c r="A21" s="10">
        <f>'02_RAW_DATA'!A21</f>
        <v/>
      </c>
      <c r="B21" s="10">
        <f>'02_RAW_DATA'!B21</f>
        <v/>
      </c>
      <c r="C21" s="10">
        <f>IFERROR(_xlfn.XLOOKUP(TRIM('02_RAW_DATA'!C21),'04_PARAMETER'!$A$6:$A$18,'04_PARAMETER'!$B$6:$B$18,""),"")</f>
        <v/>
      </c>
      <c r="D21" s="10">
        <f>'02_RAW_DATA'!D21</f>
        <v/>
      </c>
      <c r="E21" s="11">
        <f>IF('02_RAW_DATA'!E21="","",IFERROR(_xlfn.NUMBERVALUE('02_RAW_DATA'!E21,",","."),IFERROR(VALUE('02_RAW_DATA'!E21),"")))</f>
        <v/>
      </c>
      <c r="F21" s="11">
        <f>IF('02_RAW_DATA'!F21="","",IFERROR(_xlfn.NUMBERVALUE('02_RAW_DATA'!F21,",","."),IFERROR(VALUE('02_RAW_DATA'!F21),"")))</f>
        <v/>
      </c>
      <c r="G21" s="12">
        <f>IF('02_RAW_DATA'!G21="","",IFERROR(_xlfn.NUMBERVALUE('02_RAW_DATA'!G21,",","."),IFERROR(VALUE('02_RAW_DATA'!G21),"")))</f>
        <v/>
      </c>
      <c r="H21" s="13">
        <f>IF('02_RAW_DATA'!H21="","",IFERROR(_xlfn.NUMBERVALUE('02_RAW_DATA'!H21,",","."),IFERROR(VALUE('02_RAW_DATA'!H21),"")))</f>
        <v/>
      </c>
      <c r="I21" s="10">
        <f>_xlfn.TEXTJOIN(", ",TRUE,IF(C21="","Warengruppe unbekannt",""),IF(E21="","EK fehlt",""),IF(F21="","VK fehlt",""),IF(G21="","Gewicht fehlt",""),IF(AND(E21&lt;&gt;"",F21&lt;&gt;"",F21&lt;=E21),"VK nicht ueber EK",""),IF(AND(H21&lt;&gt;"",H21&lt;0),"Bestand negativ",""),IF(COUNTIF($A$4:$A$43,A21)&gt;1,"SKU doppelt",""))</f>
        <v/>
      </c>
    </row>
    <row r="22">
      <c r="A22" s="10">
        <f>'02_RAW_DATA'!A22</f>
        <v/>
      </c>
      <c r="B22" s="10">
        <f>'02_RAW_DATA'!B22</f>
        <v/>
      </c>
      <c r="C22" s="10">
        <f>IFERROR(_xlfn.XLOOKUP(TRIM('02_RAW_DATA'!C22),'04_PARAMETER'!$A$6:$A$18,'04_PARAMETER'!$B$6:$B$18,""),"")</f>
        <v/>
      </c>
      <c r="D22" s="10">
        <f>'02_RAW_DATA'!D22</f>
        <v/>
      </c>
      <c r="E22" s="11">
        <f>IF('02_RAW_DATA'!E22="","",IFERROR(_xlfn.NUMBERVALUE('02_RAW_DATA'!E22,",","."),IFERROR(VALUE('02_RAW_DATA'!E22),"")))</f>
        <v/>
      </c>
      <c r="F22" s="11">
        <f>IF('02_RAW_DATA'!F22="","",IFERROR(_xlfn.NUMBERVALUE('02_RAW_DATA'!F22,",","."),IFERROR(VALUE('02_RAW_DATA'!F22),"")))</f>
        <v/>
      </c>
      <c r="G22" s="12">
        <f>IF('02_RAW_DATA'!G22="","",IFERROR(_xlfn.NUMBERVALUE('02_RAW_DATA'!G22,",","."),IFERROR(VALUE('02_RAW_DATA'!G22),"")))</f>
        <v/>
      </c>
      <c r="H22" s="13">
        <f>IF('02_RAW_DATA'!H22="","",IFERROR(_xlfn.NUMBERVALUE('02_RAW_DATA'!H22,",","."),IFERROR(VALUE('02_RAW_DATA'!H22),"")))</f>
        <v/>
      </c>
      <c r="I22" s="10">
        <f>_xlfn.TEXTJOIN(", ",TRUE,IF(C22="","Warengruppe unbekannt",""),IF(E22="","EK fehlt",""),IF(F22="","VK fehlt",""),IF(G22="","Gewicht fehlt",""),IF(AND(E22&lt;&gt;"",F22&lt;&gt;"",F22&lt;=E22),"VK nicht ueber EK",""),IF(AND(H22&lt;&gt;"",H22&lt;0),"Bestand negativ",""),IF(COUNTIF($A$4:$A$43,A22)&gt;1,"SKU doppelt",""))</f>
        <v/>
      </c>
    </row>
    <row r="23">
      <c r="A23" s="10">
        <f>'02_RAW_DATA'!A23</f>
        <v/>
      </c>
      <c r="B23" s="10">
        <f>'02_RAW_DATA'!B23</f>
        <v/>
      </c>
      <c r="C23" s="10">
        <f>IFERROR(_xlfn.XLOOKUP(TRIM('02_RAW_DATA'!C23),'04_PARAMETER'!$A$6:$A$18,'04_PARAMETER'!$B$6:$B$18,""),"")</f>
        <v/>
      </c>
      <c r="D23" s="10">
        <f>'02_RAW_DATA'!D23</f>
        <v/>
      </c>
      <c r="E23" s="11">
        <f>IF('02_RAW_DATA'!E23="","",IFERROR(_xlfn.NUMBERVALUE('02_RAW_DATA'!E23,",","."),IFERROR(VALUE('02_RAW_DATA'!E23),"")))</f>
        <v/>
      </c>
      <c r="F23" s="11">
        <f>IF('02_RAW_DATA'!F23="","",IFERROR(_xlfn.NUMBERVALUE('02_RAW_DATA'!F23,",","."),IFERROR(VALUE('02_RAW_DATA'!F23),"")))</f>
        <v/>
      </c>
      <c r="G23" s="12">
        <f>IF('02_RAW_DATA'!G23="","",IFERROR(_xlfn.NUMBERVALUE('02_RAW_DATA'!G23,",","."),IFERROR(VALUE('02_RAW_DATA'!G23),"")))</f>
        <v/>
      </c>
      <c r="H23" s="13">
        <f>IF('02_RAW_DATA'!H23="","",IFERROR(_xlfn.NUMBERVALUE('02_RAW_DATA'!H23,",","."),IFERROR(VALUE('02_RAW_DATA'!H23),"")))</f>
        <v/>
      </c>
      <c r="I23" s="10">
        <f>_xlfn.TEXTJOIN(", ",TRUE,IF(C23="","Warengruppe unbekannt",""),IF(E23="","EK fehlt",""),IF(F23="","VK fehlt",""),IF(G23="","Gewicht fehlt",""),IF(AND(E23&lt;&gt;"",F23&lt;&gt;"",F23&lt;=E23),"VK nicht ueber EK",""),IF(AND(H23&lt;&gt;"",H23&lt;0),"Bestand negativ",""),IF(COUNTIF($A$4:$A$43,A23)&gt;1,"SKU doppelt",""))</f>
        <v/>
      </c>
    </row>
    <row r="24">
      <c r="A24" s="10">
        <f>'02_RAW_DATA'!A24</f>
        <v/>
      </c>
      <c r="B24" s="10">
        <f>'02_RAW_DATA'!B24</f>
        <v/>
      </c>
      <c r="C24" s="10">
        <f>IFERROR(_xlfn.XLOOKUP(TRIM('02_RAW_DATA'!C24),'04_PARAMETER'!$A$6:$A$18,'04_PARAMETER'!$B$6:$B$18,""),"")</f>
        <v/>
      </c>
      <c r="D24" s="10">
        <f>'02_RAW_DATA'!D24</f>
        <v/>
      </c>
      <c r="E24" s="11">
        <f>IF('02_RAW_DATA'!E24="","",IFERROR(_xlfn.NUMBERVALUE('02_RAW_DATA'!E24,",","."),IFERROR(VALUE('02_RAW_DATA'!E24),"")))</f>
        <v/>
      </c>
      <c r="F24" s="11">
        <f>IF('02_RAW_DATA'!F24="","",IFERROR(_xlfn.NUMBERVALUE('02_RAW_DATA'!F24,",","."),IFERROR(VALUE('02_RAW_DATA'!F24),"")))</f>
        <v/>
      </c>
      <c r="G24" s="12">
        <f>IF('02_RAW_DATA'!G24="","",IFERROR(_xlfn.NUMBERVALUE('02_RAW_DATA'!G24,",","."),IFERROR(VALUE('02_RAW_DATA'!G24),"")))</f>
        <v/>
      </c>
      <c r="H24" s="13">
        <f>IF('02_RAW_DATA'!H24="","",IFERROR(_xlfn.NUMBERVALUE('02_RAW_DATA'!H24,",","."),IFERROR(VALUE('02_RAW_DATA'!H24),"")))</f>
        <v/>
      </c>
      <c r="I24" s="10">
        <f>_xlfn.TEXTJOIN(", ",TRUE,IF(C24="","Warengruppe unbekannt",""),IF(E24="","EK fehlt",""),IF(F24="","VK fehlt",""),IF(G24="","Gewicht fehlt",""),IF(AND(E24&lt;&gt;"",F24&lt;&gt;"",F24&lt;=E24),"VK nicht ueber EK",""),IF(AND(H24&lt;&gt;"",H24&lt;0),"Bestand negativ",""),IF(COUNTIF($A$4:$A$43,A24)&gt;1,"SKU doppelt",""))</f>
        <v/>
      </c>
    </row>
    <row r="25">
      <c r="A25" s="10">
        <f>'02_RAW_DATA'!A25</f>
        <v/>
      </c>
      <c r="B25" s="10">
        <f>'02_RAW_DATA'!B25</f>
        <v/>
      </c>
      <c r="C25" s="10">
        <f>IFERROR(_xlfn.XLOOKUP(TRIM('02_RAW_DATA'!C25),'04_PARAMETER'!$A$6:$A$18,'04_PARAMETER'!$B$6:$B$18,""),"")</f>
        <v/>
      </c>
      <c r="D25" s="10">
        <f>'02_RAW_DATA'!D25</f>
        <v/>
      </c>
      <c r="E25" s="11">
        <f>IF('02_RAW_DATA'!E25="","",IFERROR(_xlfn.NUMBERVALUE('02_RAW_DATA'!E25,",","."),IFERROR(VALUE('02_RAW_DATA'!E25),"")))</f>
        <v/>
      </c>
      <c r="F25" s="11">
        <f>IF('02_RAW_DATA'!F25="","",IFERROR(_xlfn.NUMBERVALUE('02_RAW_DATA'!F25,",","."),IFERROR(VALUE('02_RAW_DATA'!F25),"")))</f>
        <v/>
      </c>
      <c r="G25" s="12">
        <f>IF('02_RAW_DATA'!G25="","",IFERROR(_xlfn.NUMBERVALUE('02_RAW_DATA'!G25,",","."),IFERROR(VALUE('02_RAW_DATA'!G25),"")))</f>
        <v/>
      </c>
      <c r="H25" s="13">
        <f>IF('02_RAW_DATA'!H25="","",IFERROR(_xlfn.NUMBERVALUE('02_RAW_DATA'!H25,",","."),IFERROR(VALUE('02_RAW_DATA'!H25),"")))</f>
        <v/>
      </c>
      <c r="I25" s="10">
        <f>_xlfn.TEXTJOIN(", ",TRUE,IF(C25="","Warengruppe unbekannt",""),IF(E25="","EK fehlt",""),IF(F25="","VK fehlt",""),IF(G25="","Gewicht fehlt",""),IF(AND(E25&lt;&gt;"",F25&lt;&gt;"",F25&lt;=E25),"VK nicht ueber EK",""),IF(AND(H25&lt;&gt;"",H25&lt;0),"Bestand negativ",""),IF(COUNTIF($A$4:$A$43,A25)&gt;1,"SKU doppelt",""))</f>
        <v/>
      </c>
    </row>
    <row r="26">
      <c r="A26" s="10">
        <f>'02_RAW_DATA'!A26</f>
        <v/>
      </c>
      <c r="B26" s="10">
        <f>'02_RAW_DATA'!B26</f>
        <v/>
      </c>
      <c r="C26" s="10">
        <f>IFERROR(_xlfn.XLOOKUP(TRIM('02_RAW_DATA'!C26),'04_PARAMETER'!$A$6:$A$18,'04_PARAMETER'!$B$6:$B$18,""),"")</f>
        <v/>
      </c>
      <c r="D26" s="10">
        <f>'02_RAW_DATA'!D26</f>
        <v/>
      </c>
      <c r="E26" s="11">
        <f>IF('02_RAW_DATA'!E26="","",IFERROR(_xlfn.NUMBERVALUE('02_RAW_DATA'!E26,",","."),IFERROR(VALUE('02_RAW_DATA'!E26),"")))</f>
        <v/>
      </c>
      <c r="F26" s="11">
        <f>IF('02_RAW_DATA'!F26="","",IFERROR(_xlfn.NUMBERVALUE('02_RAW_DATA'!F26,",","."),IFERROR(VALUE('02_RAW_DATA'!F26),"")))</f>
        <v/>
      </c>
      <c r="G26" s="12">
        <f>IF('02_RAW_DATA'!G26="","",IFERROR(_xlfn.NUMBERVALUE('02_RAW_DATA'!G26,",","."),IFERROR(VALUE('02_RAW_DATA'!G26),"")))</f>
        <v/>
      </c>
      <c r="H26" s="13">
        <f>IF('02_RAW_DATA'!H26="","",IFERROR(_xlfn.NUMBERVALUE('02_RAW_DATA'!H26,",","."),IFERROR(VALUE('02_RAW_DATA'!H26),"")))</f>
        <v/>
      </c>
      <c r="I26" s="10">
        <f>_xlfn.TEXTJOIN(", ",TRUE,IF(C26="","Warengruppe unbekannt",""),IF(E26="","EK fehlt",""),IF(F26="","VK fehlt",""),IF(G26="","Gewicht fehlt",""),IF(AND(E26&lt;&gt;"",F26&lt;&gt;"",F26&lt;=E26),"VK nicht ueber EK",""),IF(AND(H26&lt;&gt;"",H26&lt;0),"Bestand negativ",""),IF(COUNTIF($A$4:$A$43,A26)&gt;1,"SKU doppelt",""))</f>
        <v/>
      </c>
    </row>
    <row r="27">
      <c r="A27" s="10">
        <f>'02_RAW_DATA'!A27</f>
        <v/>
      </c>
      <c r="B27" s="10">
        <f>'02_RAW_DATA'!B27</f>
        <v/>
      </c>
      <c r="C27" s="10">
        <f>IFERROR(_xlfn.XLOOKUP(TRIM('02_RAW_DATA'!C27),'04_PARAMETER'!$A$6:$A$18,'04_PARAMETER'!$B$6:$B$18,""),"")</f>
        <v/>
      </c>
      <c r="D27" s="10">
        <f>'02_RAW_DATA'!D27</f>
        <v/>
      </c>
      <c r="E27" s="11">
        <f>IF('02_RAW_DATA'!E27="","",IFERROR(_xlfn.NUMBERVALUE('02_RAW_DATA'!E27,",","."),IFERROR(VALUE('02_RAW_DATA'!E27),"")))</f>
        <v/>
      </c>
      <c r="F27" s="11">
        <f>IF('02_RAW_DATA'!F27="","",IFERROR(_xlfn.NUMBERVALUE('02_RAW_DATA'!F27,",","."),IFERROR(VALUE('02_RAW_DATA'!F27),"")))</f>
        <v/>
      </c>
      <c r="G27" s="12">
        <f>IF('02_RAW_DATA'!G27="","",IFERROR(_xlfn.NUMBERVALUE('02_RAW_DATA'!G27,",","."),IFERROR(VALUE('02_RAW_DATA'!G27),"")))</f>
        <v/>
      </c>
      <c r="H27" s="13">
        <f>IF('02_RAW_DATA'!H27="","",IFERROR(_xlfn.NUMBERVALUE('02_RAW_DATA'!H27,",","."),IFERROR(VALUE('02_RAW_DATA'!H27),"")))</f>
        <v/>
      </c>
      <c r="I27" s="10">
        <f>_xlfn.TEXTJOIN(", ",TRUE,IF(C27="","Warengruppe unbekannt",""),IF(E27="","EK fehlt",""),IF(F27="","VK fehlt",""),IF(G27="","Gewicht fehlt",""),IF(AND(E27&lt;&gt;"",F27&lt;&gt;"",F27&lt;=E27),"VK nicht ueber EK",""),IF(AND(H27&lt;&gt;"",H27&lt;0),"Bestand negativ",""),IF(COUNTIF($A$4:$A$43,A27)&gt;1,"SKU doppelt",""))</f>
        <v/>
      </c>
    </row>
    <row r="28">
      <c r="A28" s="10">
        <f>'02_RAW_DATA'!A28</f>
        <v/>
      </c>
      <c r="B28" s="10">
        <f>'02_RAW_DATA'!B28</f>
        <v/>
      </c>
      <c r="C28" s="10">
        <f>IFERROR(_xlfn.XLOOKUP(TRIM('02_RAW_DATA'!C28),'04_PARAMETER'!$A$6:$A$18,'04_PARAMETER'!$B$6:$B$18,""),"")</f>
        <v/>
      </c>
      <c r="D28" s="10">
        <f>'02_RAW_DATA'!D28</f>
        <v/>
      </c>
      <c r="E28" s="11">
        <f>IF('02_RAW_DATA'!E28="","",IFERROR(_xlfn.NUMBERVALUE('02_RAW_DATA'!E28,",","."),IFERROR(VALUE('02_RAW_DATA'!E28),"")))</f>
        <v/>
      </c>
      <c r="F28" s="11">
        <f>IF('02_RAW_DATA'!F28="","",IFERROR(_xlfn.NUMBERVALUE('02_RAW_DATA'!F28,",","."),IFERROR(VALUE('02_RAW_DATA'!F28),"")))</f>
        <v/>
      </c>
      <c r="G28" s="12">
        <f>IF('02_RAW_DATA'!G28="","",IFERROR(_xlfn.NUMBERVALUE('02_RAW_DATA'!G28,",","."),IFERROR(VALUE('02_RAW_DATA'!G28),"")))</f>
        <v/>
      </c>
      <c r="H28" s="13">
        <f>IF('02_RAW_DATA'!H28="","",IFERROR(_xlfn.NUMBERVALUE('02_RAW_DATA'!H28,",","."),IFERROR(VALUE('02_RAW_DATA'!H28),"")))</f>
        <v/>
      </c>
      <c r="I28" s="10">
        <f>_xlfn.TEXTJOIN(", ",TRUE,IF(C28="","Warengruppe unbekannt",""),IF(E28="","EK fehlt",""),IF(F28="","VK fehlt",""),IF(G28="","Gewicht fehlt",""),IF(AND(E28&lt;&gt;"",F28&lt;&gt;"",F28&lt;=E28),"VK nicht ueber EK",""),IF(AND(H28&lt;&gt;"",H28&lt;0),"Bestand negativ",""),IF(COUNTIF($A$4:$A$43,A28)&gt;1,"SKU doppelt",""))</f>
        <v/>
      </c>
    </row>
    <row r="29">
      <c r="A29" s="10">
        <f>'02_RAW_DATA'!A29</f>
        <v/>
      </c>
      <c r="B29" s="10">
        <f>'02_RAW_DATA'!B29</f>
        <v/>
      </c>
      <c r="C29" s="10">
        <f>IFERROR(_xlfn.XLOOKUP(TRIM('02_RAW_DATA'!C29),'04_PARAMETER'!$A$6:$A$18,'04_PARAMETER'!$B$6:$B$18,""),"")</f>
        <v/>
      </c>
      <c r="D29" s="10">
        <f>'02_RAW_DATA'!D29</f>
        <v/>
      </c>
      <c r="E29" s="11">
        <f>IF('02_RAW_DATA'!E29="","",IFERROR(_xlfn.NUMBERVALUE('02_RAW_DATA'!E29,",","."),IFERROR(VALUE('02_RAW_DATA'!E29),"")))</f>
        <v/>
      </c>
      <c r="F29" s="11">
        <f>IF('02_RAW_DATA'!F29="","",IFERROR(_xlfn.NUMBERVALUE('02_RAW_DATA'!F29,",","."),IFERROR(VALUE('02_RAW_DATA'!F29),"")))</f>
        <v/>
      </c>
      <c r="G29" s="12">
        <f>IF('02_RAW_DATA'!G29="","",IFERROR(_xlfn.NUMBERVALUE('02_RAW_DATA'!G29,",","."),IFERROR(VALUE('02_RAW_DATA'!G29),"")))</f>
        <v/>
      </c>
      <c r="H29" s="13">
        <f>IF('02_RAW_DATA'!H29="","",IFERROR(_xlfn.NUMBERVALUE('02_RAW_DATA'!H29,",","."),IFERROR(VALUE('02_RAW_DATA'!H29),"")))</f>
        <v/>
      </c>
      <c r="I29" s="10">
        <f>_xlfn.TEXTJOIN(", ",TRUE,IF(C29="","Warengruppe unbekannt",""),IF(E29="","EK fehlt",""),IF(F29="","VK fehlt",""),IF(G29="","Gewicht fehlt",""),IF(AND(E29&lt;&gt;"",F29&lt;&gt;"",F29&lt;=E29),"VK nicht ueber EK",""),IF(AND(H29&lt;&gt;"",H29&lt;0),"Bestand negativ",""),IF(COUNTIF($A$4:$A$43,A29)&gt;1,"SKU doppelt",""))</f>
        <v/>
      </c>
    </row>
    <row r="30">
      <c r="A30" s="10">
        <f>'02_RAW_DATA'!A30</f>
        <v/>
      </c>
      <c r="B30" s="10">
        <f>'02_RAW_DATA'!B30</f>
        <v/>
      </c>
      <c r="C30" s="10">
        <f>IFERROR(_xlfn.XLOOKUP(TRIM('02_RAW_DATA'!C30),'04_PARAMETER'!$A$6:$A$18,'04_PARAMETER'!$B$6:$B$18,""),"")</f>
        <v/>
      </c>
      <c r="D30" s="10">
        <f>'02_RAW_DATA'!D30</f>
        <v/>
      </c>
      <c r="E30" s="11">
        <f>IF('02_RAW_DATA'!E30="","",IFERROR(_xlfn.NUMBERVALUE('02_RAW_DATA'!E30,",","."),IFERROR(VALUE('02_RAW_DATA'!E30),"")))</f>
        <v/>
      </c>
      <c r="F30" s="11">
        <f>IF('02_RAW_DATA'!F30="","",IFERROR(_xlfn.NUMBERVALUE('02_RAW_DATA'!F30,",","."),IFERROR(VALUE('02_RAW_DATA'!F30),"")))</f>
        <v/>
      </c>
      <c r="G30" s="12">
        <f>IF('02_RAW_DATA'!G30="","",IFERROR(_xlfn.NUMBERVALUE('02_RAW_DATA'!G30,",","."),IFERROR(VALUE('02_RAW_DATA'!G30),"")))</f>
        <v/>
      </c>
      <c r="H30" s="13">
        <f>IF('02_RAW_DATA'!H30="","",IFERROR(_xlfn.NUMBERVALUE('02_RAW_DATA'!H30,",","."),IFERROR(VALUE('02_RAW_DATA'!H30),"")))</f>
        <v/>
      </c>
      <c r="I30" s="10">
        <f>_xlfn.TEXTJOIN(", ",TRUE,IF(C30="","Warengruppe unbekannt",""),IF(E30="","EK fehlt",""),IF(F30="","VK fehlt",""),IF(G30="","Gewicht fehlt",""),IF(AND(E30&lt;&gt;"",F30&lt;&gt;"",F30&lt;=E30),"VK nicht ueber EK",""),IF(AND(H30&lt;&gt;"",H30&lt;0),"Bestand negativ",""),IF(COUNTIF($A$4:$A$43,A30)&gt;1,"SKU doppelt",""))</f>
        <v/>
      </c>
    </row>
    <row r="31">
      <c r="A31" s="10">
        <f>'02_RAW_DATA'!A31</f>
        <v/>
      </c>
      <c r="B31" s="10">
        <f>'02_RAW_DATA'!B31</f>
        <v/>
      </c>
      <c r="C31" s="10">
        <f>IFERROR(_xlfn.XLOOKUP(TRIM('02_RAW_DATA'!C31),'04_PARAMETER'!$A$6:$A$18,'04_PARAMETER'!$B$6:$B$18,""),"")</f>
        <v/>
      </c>
      <c r="D31" s="10">
        <f>'02_RAW_DATA'!D31</f>
        <v/>
      </c>
      <c r="E31" s="11">
        <f>IF('02_RAW_DATA'!E31="","",IFERROR(_xlfn.NUMBERVALUE('02_RAW_DATA'!E31,",","."),IFERROR(VALUE('02_RAW_DATA'!E31),"")))</f>
        <v/>
      </c>
      <c r="F31" s="11">
        <f>IF('02_RAW_DATA'!F31="","",IFERROR(_xlfn.NUMBERVALUE('02_RAW_DATA'!F31,",","."),IFERROR(VALUE('02_RAW_DATA'!F31),"")))</f>
        <v/>
      </c>
      <c r="G31" s="12">
        <f>IF('02_RAW_DATA'!G31="","",IFERROR(_xlfn.NUMBERVALUE('02_RAW_DATA'!G31,",","."),IFERROR(VALUE('02_RAW_DATA'!G31),"")))</f>
        <v/>
      </c>
      <c r="H31" s="13">
        <f>IF('02_RAW_DATA'!H31="","",IFERROR(_xlfn.NUMBERVALUE('02_RAW_DATA'!H31,",","."),IFERROR(VALUE('02_RAW_DATA'!H31),"")))</f>
        <v/>
      </c>
      <c r="I31" s="10">
        <f>_xlfn.TEXTJOIN(", ",TRUE,IF(C31="","Warengruppe unbekannt",""),IF(E31="","EK fehlt",""),IF(F31="","VK fehlt",""),IF(G31="","Gewicht fehlt",""),IF(AND(E31&lt;&gt;"",F31&lt;&gt;"",F31&lt;=E31),"VK nicht ueber EK",""),IF(AND(H31&lt;&gt;"",H31&lt;0),"Bestand negativ",""),IF(COUNTIF($A$4:$A$43,A31)&gt;1,"SKU doppelt",""))</f>
        <v/>
      </c>
    </row>
    <row r="32">
      <c r="A32" s="10">
        <f>'02_RAW_DATA'!A32</f>
        <v/>
      </c>
      <c r="B32" s="10">
        <f>'02_RAW_DATA'!B32</f>
        <v/>
      </c>
      <c r="C32" s="10">
        <f>IFERROR(_xlfn.XLOOKUP(TRIM('02_RAW_DATA'!C32),'04_PARAMETER'!$A$6:$A$18,'04_PARAMETER'!$B$6:$B$18,""),"")</f>
        <v/>
      </c>
      <c r="D32" s="10">
        <f>'02_RAW_DATA'!D32</f>
        <v/>
      </c>
      <c r="E32" s="11">
        <f>IF('02_RAW_DATA'!E32="","",IFERROR(_xlfn.NUMBERVALUE('02_RAW_DATA'!E32,",","."),IFERROR(VALUE('02_RAW_DATA'!E32),"")))</f>
        <v/>
      </c>
      <c r="F32" s="11">
        <f>IF('02_RAW_DATA'!F32="","",IFERROR(_xlfn.NUMBERVALUE('02_RAW_DATA'!F32,",","."),IFERROR(VALUE('02_RAW_DATA'!F32),"")))</f>
        <v/>
      </c>
      <c r="G32" s="12">
        <f>IF('02_RAW_DATA'!G32="","",IFERROR(_xlfn.NUMBERVALUE('02_RAW_DATA'!G32,",","."),IFERROR(VALUE('02_RAW_DATA'!G32),"")))</f>
        <v/>
      </c>
      <c r="H32" s="13">
        <f>IF('02_RAW_DATA'!H32="","",IFERROR(_xlfn.NUMBERVALUE('02_RAW_DATA'!H32,",","."),IFERROR(VALUE('02_RAW_DATA'!H32),"")))</f>
        <v/>
      </c>
      <c r="I32" s="10">
        <f>_xlfn.TEXTJOIN(", ",TRUE,IF(C32="","Warengruppe unbekannt",""),IF(E32="","EK fehlt",""),IF(F32="","VK fehlt",""),IF(G32="","Gewicht fehlt",""),IF(AND(E32&lt;&gt;"",F32&lt;&gt;"",F32&lt;=E32),"VK nicht ueber EK",""),IF(AND(H32&lt;&gt;"",H32&lt;0),"Bestand negativ",""),IF(COUNTIF($A$4:$A$43,A32)&gt;1,"SKU doppelt",""))</f>
        <v/>
      </c>
    </row>
    <row r="33">
      <c r="A33" s="10">
        <f>'02_RAW_DATA'!A33</f>
        <v/>
      </c>
      <c r="B33" s="10">
        <f>'02_RAW_DATA'!B33</f>
        <v/>
      </c>
      <c r="C33" s="10">
        <f>IFERROR(_xlfn.XLOOKUP(TRIM('02_RAW_DATA'!C33),'04_PARAMETER'!$A$6:$A$18,'04_PARAMETER'!$B$6:$B$18,""),"")</f>
        <v/>
      </c>
      <c r="D33" s="10">
        <f>'02_RAW_DATA'!D33</f>
        <v/>
      </c>
      <c r="E33" s="11">
        <f>IF('02_RAW_DATA'!E33="","",IFERROR(_xlfn.NUMBERVALUE('02_RAW_DATA'!E33,",","."),IFERROR(VALUE('02_RAW_DATA'!E33),"")))</f>
        <v/>
      </c>
      <c r="F33" s="11">
        <f>IF('02_RAW_DATA'!F33="","",IFERROR(_xlfn.NUMBERVALUE('02_RAW_DATA'!F33,",","."),IFERROR(VALUE('02_RAW_DATA'!F33),"")))</f>
        <v/>
      </c>
      <c r="G33" s="12">
        <f>IF('02_RAW_DATA'!G33="","",IFERROR(_xlfn.NUMBERVALUE('02_RAW_DATA'!G33,",","."),IFERROR(VALUE('02_RAW_DATA'!G33),"")))</f>
        <v/>
      </c>
      <c r="H33" s="13">
        <f>IF('02_RAW_DATA'!H33="","",IFERROR(_xlfn.NUMBERVALUE('02_RAW_DATA'!H33,",","."),IFERROR(VALUE('02_RAW_DATA'!H33),"")))</f>
        <v/>
      </c>
      <c r="I33" s="10">
        <f>_xlfn.TEXTJOIN(", ",TRUE,IF(C33="","Warengruppe unbekannt",""),IF(E33="","EK fehlt",""),IF(F33="","VK fehlt",""),IF(G33="","Gewicht fehlt",""),IF(AND(E33&lt;&gt;"",F33&lt;&gt;"",F33&lt;=E33),"VK nicht ueber EK",""),IF(AND(H33&lt;&gt;"",H33&lt;0),"Bestand negativ",""),IF(COUNTIF($A$4:$A$43,A33)&gt;1,"SKU doppelt",""))</f>
        <v/>
      </c>
    </row>
    <row r="34">
      <c r="A34" s="10">
        <f>'02_RAW_DATA'!A34</f>
        <v/>
      </c>
      <c r="B34" s="10">
        <f>'02_RAW_DATA'!B34</f>
        <v/>
      </c>
      <c r="C34" s="10">
        <f>IFERROR(_xlfn.XLOOKUP(TRIM('02_RAW_DATA'!C34),'04_PARAMETER'!$A$6:$A$18,'04_PARAMETER'!$B$6:$B$18,""),"")</f>
        <v/>
      </c>
      <c r="D34" s="10">
        <f>'02_RAW_DATA'!D34</f>
        <v/>
      </c>
      <c r="E34" s="11">
        <f>IF('02_RAW_DATA'!E34="","",IFERROR(_xlfn.NUMBERVALUE('02_RAW_DATA'!E34,",","."),IFERROR(VALUE('02_RAW_DATA'!E34),"")))</f>
        <v/>
      </c>
      <c r="F34" s="11">
        <f>IF('02_RAW_DATA'!F34="","",IFERROR(_xlfn.NUMBERVALUE('02_RAW_DATA'!F34,",","."),IFERROR(VALUE('02_RAW_DATA'!F34),"")))</f>
        <v/>
      </c>
      <c r="G34" s="12">
        <f>IF('02_RAW_DATA'!G34="","",IFERROR(_xlfn.NUMBERVALUE('02_RAW_DATA'!G34,",","."),IFERROR(VALUE('02_RAW_DATA'!G34),"")))</f>
        <v/>
      </c>
      <c r="H34" s="13">
        <f>IF('02_RAW_DATA'!H34="","",IFERROR(_xlfn.NUMBERVALUE('02_RAW_DATA'!H34,",","."),IFERROR(VALUE('02_RAW_DATA'!H34),"")))</f>
        <v/>
      </c>
      <c r="I34" s="10">
        <f>_xlfn.TEXTJOIN(", ",TRUE,IF(C34="","Warengruppe unbekannt",""),IF(E34="","EK fehlt",""),IF(F34="","VK fehlt",""),IF(G34="","Gewicht fehlt",""),IF(AND(E34&lt;&gt;"",F34&lt;&gt;"",F34&lt;=E34),"VK nicht ueber EK",""),IF(AND(H34&lt;&gt;"",H34&lt;0),"Bestand negativ",""),IF(COUNTIF($A$4:$A$43,A34)&gt;1,"SKU doppelt",""))</f>
        <v/>
      </c>
    </row>
    <row r="35">
      <c r="A35" s="10">
        <f>'02_RAW_DATA'!A35</f>
        <v/>
      </c>
      <c r="B35" s="10">
        <f>'02_RAW_DATA'!B35</f>
        <v/>
      </c>
      <c r="C35" s="10">
        <f>IFERROR(_xlfn.XLOOKUP(TRIM('02_RAW_DATA'!C35),'04_PARAMETER'!$A$6:$A$18,'04_PARAMETER'!$B$6:$B$18,""),"")</f>
        <v/>
      </c>
      <c r="D35" s="10">
        <f>'02_RAW_DATA'!D35</f>
        <v/>
      </c>
      <c r="E35" s="11">
        <f>IF('02_RAW_DATA'!E35="","",IFERROR(_xlfn.NUMBERVALUE('02_RAW_DATA'!E35,",","."),IFERROR(VALUE('02_RAW_DATA'!E35),"")))</f>
        <v/>
      </c>
      <c r="F35" s="11">
        <f>IF('02_RAW_DATA'!F35="","",IFERROR(_xlfn.NUMBERVALUE('02_RAW_DATA'!F35,",","."),IFERROR(VALUE('02_RAW_DATA'!F35),"")))</f>
        <v/>
      </c>
      <c r="G35" s="12">
        <f>IF('02_RAW_DATA'!G35="","",IFERROR(_xlfn.NUMBERVALUE('02_RAW_DATA'!G35,",","."),IFERROR(VALUE('02_RAW_DATA'!G35),"")))</f>
        <v/>
      </c>
      <c r="H35" s="13">
        <f>IF('02_RAW_DATA'!H35="","",IFERROR(_xlfn.NUMBERVALUE('02_RAW_DATA'!H35,",","."),IFERROR(VALUE('02_RAW_DATA'!H35),"")))</f>
        <v/>
      </c>
      <c r="I35" s="10">
        <f>_xlfn.TEXTJOIN(", ",TRUE,IF(C35="","Warengruppe unbekannt",""),IF(E35="","EK fehlt",""),IF(F35="","VK fehlt",""),IF(G35="","Gewicht fehlt",""),IF(AND(E35&lt;&gt;"",F35&lt;&gt;"",F35&lt;=E35),"VK nicht ueber EK",""),IF(AND(H35&lt;&gt;"",H35&lt;0),"Bestand negativ",""),IF(COUNTIF($A$4:$A$43,A35)&gt;1,"SKU doppelt",""))</f>
        <v/>
      </c>
    </row>
    <row r="36">
      <c r="A36" s="10">
        <f>'02_RAW_DATA'!A36</f>
        <v/>
      </c>
      <c r="B36" s="10">
        <f>'02_RAW_DATA'!B36</f>
        <v/>
      </c>
      <c r="C36" s="10">
        <f>IFERROR(_xlfn.XLOOKUP(TRIM('02_RAW_DATA'!C36),'04_PARAMETER'!$A$6:$A$18,'04_PARAMETER'!$B$6:$B$18,""),"")</f>
        <v/>
      </c>
      <c r="D36" s="10">
        <f>'02_RAW_DATA'!D36</f>
        <v/>
      </c>
      <c r="E36" s="11">
        <f>IF('02_RAW_DATA'!E36="","",IFERROR(_xlfn.NUMBERVALUE('02_RAW_DATA'!E36,",","."),IFERROR(VALUE('02_RAW_DATA'!E36),"")))</f>
        <v/>
      </c>
      <c r="F36" s="11">
        <f>IF('02_RAW_DATA'!F36="","",IFERROR(_xlfn.NUMBERVALUE('02_RAW_DATA'!F36,",","."),IFERROR(VALUE('02_RAW_DATA'!F36),"")))</f>
        <v/>
      </c>
      <c r="G36" s="12">
        <f>IF('02_RAW_DATA'!G36="","",IFERROR(_xlfn.NUMBERVALUE('02_RAW_DATA'!G36,",","."),IFERROR(VALUE('02_RAW_DATA'!G36),"")))</f>
        <v/>
      </c>
      <c r="H36" s="13">
        <f>IF('02_RAW_DATA'!H36="","",IFERROR(_xlfn.NUMBERVALUE('02_RAW_DATA'!H36,",","."),IFERROR(VALUE('02_RAW_DATA'!H36),"")))</f>
        <v/>
      </c>
      <c r="I36" s="10">
        <f>_xlfn.TEXTJOIN(", ",TRUE,IF(C36="","Warengruppe unbekannt",""),IF(E36="","EK fehlt",""),IF(F36="","VK fehlt",""),IF(G36="","Gewicht fehlt",""),IF(AND(E36&lt;&gt;"",F36&lt;&gt;"",F36&lt;=E36),"VK nicht ueber EK",""),IF(AND(H36&lt;&gt;"",H36&lt;0),"Bestand negativ",""),IF(COUNTIF($A$4:$A$43,A36)&gt;1,"SKU doppelt",""))</f>
        <v/>
      </c>
    </row>
    <row r="37">
      <c r="A37" s="10">
        <f>'02_RAW_DATA'!A37</f>
        <v/>
      </c>
      <c r="B37" s="10">
        <f>'02_RAW_DATA'!B37</f>
        <v/>
      </c>
      <c r="C37" s="10">
        <f>IFERROR(_xlfn.XLOOKUP(TRIM('02_RAW_DATA'!C37),'04_PARAMETER'!$A$6:$A$18,'04_PARAMETER'!$B$6:$B$18,""),"")</f>
        <v/>
      </c>
      <c r="D37" s="10">
        <f>'02_RAW_DATA'!D37</f>
        <v/>
      </c>
      <c r="E37" s="11">
        <f>IF('02_RAW_DATA'!E37="","",IFERROR(_xlfn.NUMBERVALUE('02_RAW_DATA'!E37,",","."),IFERROR(VALUE('02_RAW_DATA'!E37),"")))</f>
        <v/>
      </c>
      <c r="F37" s="11">
        <f>IF('02_RAW_DATA'!F37="","",IFERROR(_xlfn.NUMBERVALUE('02_RAW_DATA'!F37,",","."),IFERROR(VALUE('02_RAW_DATA'!F37),"")))</f>
        <v/>
      </c>
      <c r="G37" s="12">
        <f>IF('02_RAW_DATA'!G37="","",IFERROR(_xlfn.NUMBERVALUE('02_RAW_DATA'!G37,",","."),IFERROR(VALUE('02_RAW_DATA'!G37),"")))</f>
        <v/>
      </c>
      <c r="H37" s="13">
        <f>IF('02_RAW_DATA'!H37="","",IFERROR(_xlfn.NUMBERVALUE('02_RAW_DATA'!H37,",","."),IFERROR(VALUE('02_RAW_DATA'!H37),"")))</f>
        <v/>
      </c>
      <c r="I37" s="10">
        <f>_xlfn.TEXTJOIN(", ",TRUE,IF(C37="","Warengruppe unbekannt",""),IF(E37="","EK fehlt",""),IF(F37="","VK fehlt",""),IF(G37="","Gewicht fehlt",""),IF(AND(E37&lt;&gt;"",F37&lt;&gt;"",F37&lt;=E37),"VK nicht ueber EK",""),IF(AND(H37&lt;&gt;"",H37&lt;0),"Bestand negativ",""),IF(COUNTIF($A$4:$A$43,A37)&gt;1,"SKU doppelt",""))</f>
        <v/>
      </c>
    </row>
    <row r="38">
      <c r="A38" s="10">
        <f>'02_RAW_DATA'!A38</f>
        <v/>
      </c>
      <c r="B38" s="10">
        <f>'02_RAW_DATA'!B38</f>
        <v/>
      </c>
      <c r="C38" s="10">
        <f>IFERROR(_xlfn.XLOOKUP(TRIM('02_RAW_DATA'!C38),'04_PARAMETER'!$A$6:$A$18,'04_PARAMETER'!$B$6:$B$18,""),"")</f>
        <v/>
      </c>
      <c r="D38" s="10">
        <f>'02_RAW_DATA'!D38</f>
        <v/>
      </c>
      <c r="E38" s="11">
        <f>IF('02_RAW_DATA'!E38="","",IFERROR(_xlfn.NUMBERVALUE('02_RAW_DATA'!E38,",","."),IFERROR(VALUE('02_RAW_DATA'!E38),"")))</f>
        <v/>
      </c>
      <c r="F38" s="11">
        <f>IF('02_RAW_DATA'!F38="","",IFERROR(_xlfn.NUMBERVALUE('02_RAW_DATA'!F38,",","."),IFERROR(VALUE('02_RAW_DATA'!F38),"")))</f>
        <v/>
      </c>
      <c r="G38" s="12">
        <f>IF('02_RAW_DATA'!G38="","",IFERROR(_xlfn.NUMBERVALUE('02_RAW_DATA'!G38,",","."),IFERROR(VALUE('02_RAW_DATA'!G38),"")))</f>
        <v/>
      </c>
      <c r="H38" s="13">
        <f>IF('02_RAW_DATA'!H38="","",IFERROR(_xlfn.NUMBERVALUE('02_RAW_DATA'!H38,",","."),IFERROR(VALUE('02_RAW_DATA'!H38),"")))</f>
        <v/>
      </c>
      <c r="I38" s="10">
        <f>_xlfn.TEXTJOIN(", ",TRUE,IF(C38="","Warengruppe unbekannt",""),IF(E38="","EK fehlt",""),IF(F38="","VK fehlt",""),IF(G38="","Gewicht fehlt",""),IF(AND(E38&lt;&gt;"",F38&lt;&gt;"",F38&lt;=E38),"VK nicht ueber EK",""),IF(AND(H38&lt;&gt;"",H38&lt;0),"Bestand negativ",""),IF(COUNTIF($A$4:$A$43,A38)&gt;1,"SKU doppelt",""))</f>
        <v/>
      </c>
    </row>
    <row r="39">
      <c r="A39" s="10">
        <f>'02_RAW_DATA'!A39</f>
        <v/>
      </c>
      <c r="B39" s="10">
        <f>'02_RAW_DATA'!B39</f>
        <v/>
      </c>
      <c r="C39" s="10">
        <f>IFERROR(_xlfn.XLOOKUP(TRIM('02_RAW_DATA'!C39),'04_PARAMETER'!$A$6:$A$18,'04_PARAMETER'!$B$6:$B$18,""),"")</f>
        <v/>
      </c>
      <c r="D39" s="10">
        <f>'02_RAW_DATA'!D39</f>
        <v/>
      </c>
      <c r="E39" s="11">
        <f>IF('02_RAW_DATA'!E39="","",IFERROR(_xlfn.NUMBERVALUE('02_RAW_DATA'!E39,",","."),IFERROR(VALUE('02_RAW_DATA'!E39),"")))</f>
        <v/>
      </c>
      <c r="F39" s="11">
        <f>IF('02_RAW_DATA'!F39="","",IFERROR(_xlfn.NUMBERVALUE('02_RAW_DATA'!F39,",","."),IFERROR(VALUE('02_RAW_DATA'!F39),"")))</f>
        <v/>
      </c>
      <c r="G39" s="12">
        <f>IF('02_RAW_DATA'!G39="","",IFERROR(_xlfn.NUMBERVALUE('02_RAW_DATA'!G39,",","."),IFERROR(VALUE('02_RAW_DATA'!G39),"")))</f>
        <v/>
      </c>
      <c r="H39" s="13">
        <f>IF('02_RAW_DATA'!H39="","",IFERROR(_xlfn.NUMBERVALUE('02_RAW_DATA'!H39,",","."),IFERROR(VALUE('02_RAW_DATA'!H39),"")))</f>
        <v/>
      </c>
      <c r="I39" s="10">
        <f>_xlfn.TEXTJOIN(", ",TRUE,IF(C39="","Warengruppe unbekannt",""),IF(E39="","EK fehlt",""),IF(F39="","VK fehlt",""),IF(G39="","Gewicht fehlt",""),IF(AND(E39&lt;&gt;"",F39&lt;&gt;"",F39&lt;=E39),"VK nicht ueber EK",""),IF(AND(H39&lt;&gt;"",H39&lt;0),"Bestand negativ",""),IF(COUNTIF($A$4:$A$43,A39)&gt;1,"SKU doppelt",""))</f>
        <v/>
      </c>
    </row>
    <row r="40">
      <c r="A40" s="10">
        <f>'02_RAW_DATA'!A40</f>
        <v/>
      </c>
      <c r="B40" s="10">
        <f>'02_RAW_DATA'!B40</f>
        <v/>
      </c>
      <c r="C40" s="10">
        <f>IFERROR(_xlfn.XLOOKUP(TRIM('02_RAW_DATA'!C40),'04_PARAMETER'!$A$6:$A$18,'04_PARAMETER'!$B$6:$B$18,""),"")</f>
        <v/>
      </c>
      <c r="D40" s="10">
        <f>'02_RAW_DATA'!D40</f>
        <v/>
      </c>
      <c r="E40" s="11">
        <f>IF('02_RAW_DATA'!E40="","",IFERROR(_xlfn.NUMBERVALUE('02_RAW_DATA'!E40,",","."),IFERROR(VALUE('02_RAW_DATA'!E40),"")))</f>
        <v/>
      </c>
      <c r="F40" s="11">
        <f>IF('02_RAW_DATA'!F40="","",IFERROR(_xlfn.NUMBERVALUE('02_RAW_DATA'!F40,",","."),IFERROR(VALUE('02_RAW_DATA'!F40),"")))</f>
        <v/>
      </c>
      <c r="G40" s="12">
        <f>IF('02_RAW_DATA'!G40="","",IFERROR(_xlfn.NUMBERVALUE('02_RAW_DATA'!G40,",","."),IFERROR(VALUE('02_RAW_DATA'!G40),"")))</f>
        <v/>
      </c>
      <c r="H40" s="13">
        <f>IF('02_RAW_DATA'!H40="","",IFERROR(_xlfn.NUMBERVALUE('02_RAW_DATA'!H40,",","."),IFERROR(VALUE('02_RAW_DATA'!H40),"")))</f>
        <v/>
      </c>
      <c r="I40" s="10">
        <f>_xlfn.TEXTJOIN(", ",TRUE,IF(C40="","Warengruppe unbekannt",""),IF(E40="","EK fehlt",""),IF(F40="","VK fehlt",""),IF(G40="","Gewicht fehlt",""),IF(AND(E40&lt;&gt;"",F40&lt;&gt;"",F40&lt;=E40),"VK nicht ueber EK",""),IF(AND(H40&lt;&gt;"",H40&lt;0),"Bestand negativ",""),IF(COUNTIF($A$4:$A$43,A40)&gt;1,"SKU doppelt",""))</f>
        <v/>
      </c>
    </row>
    <row r="41">
      <c r="A41" s="10">
        <f>'02_RAW_DATA'!A41</f>
        <v/>
      </c>
      <c r="B41" s="10">
        <f>'02_RAW_DATA'!B41</f>
        <v/>
      </c>
      <c r="C41" s="10">
        <f>IFERROR(_xlfn.XLOOKUP(TRIM('02_RAW_DATA'!C41),'04_PARAMETER'!$A$6:$A$18,'04_PARAMETER'!$B$6:$B$18,""),"")</f>
        <v/>
      </c>
      <c r="D41" s="10">
        <f>'02_RAW_DATA'!D41</f>
        <v/>
      </c>
      <c r="E41" s="11">
        <f>IF('02_RAW_DATA'!E41="","",IFERROR(_xlfn.NUMBERVALUE('02_RAW_DATA'!E41,",","."),IFERROR(VALUE('02_RAW_DATA'!E41),"")))</f>
        <v/>
      </c>
      <c r="F41" s="11">
        <f>IF('02_RAW_DATA'!F41="","",IFERROR(_xlfn.NUMBERVALUE('02_RAW_DATA'!F41,",","."),IFERROR(VALUE('02_RAW_DATA'!F41),"")))</f>
        <v/>
      </c>
      <c r="G41" s="12">
        <f>IF('02_RAW_DATA'!G41="","",IFERROR(_xlfn.NUMBERVALUE('02_RAW_DATA'!G41,",","."),IFERROR(VALUE('02_RAW_DATA'!G41),"")))</f>
        <v/>
      </c>
      <c r="H41" s="13">
        <f>IF('02_RAW_DATA'!H41="","",IFERROR(_xlfn.NUMBERVALUE('02_RAW_DATA'!H41,",","."),IFERROR(VALUE('02_RAW_DATA'!H41),"")))</f>
        <v/>
      </c>
      <c r="I41" s="10">
        <f>_xlfn.TEXTJOIN(", ",TRUE,IF(C41="","Warengruppe unbekannt",""),IF(E41="","EK fehlt",""),IF(F41="","VK fehlt",""),IF(G41="","Gewicht fehlt",""),IF(AND(E41&lt;&gt;"",F41&lt;&gt;"",F41&lt;=E41),"VK nicht ueber EK",""),IF(AND(H41&lt;&gt;"",H41&lt;0),"Bestand negativ",""),IF(COUNTIF($A$4:$A$43,A41)&gt;1,"SKU doppelt",""))</f>
        <v/>
      </c>
    </row>
    <row r="42">
      <c r="A42" s="10">
        <f>'02_RAW_DATA'!A42</f>
        <v/>
      </c>
      <c r="B42" s="10">
        <f>'02_RAW_DATA'!B42</f>
        <v/>
      </c>
      <c r="C42" s="10">
        <f>IFERROR(_xlfn.XLOOKUP(TRIM('02_RAW_DATA'!C42),'04_PARAMETER'!$A$6:$A$18,'04_PARAMETER'!$B$6:$B$18,""),"")</f>
        <v/>
      </c>
      <c r="D42" s="10">
        <f>'02_RAW_DATA'!D42</f>
        <v/>
      </c>
      <c r="E42" s="11">
        <f>IF('02_RAW_DATA'!E42="","",IFERROR(_xlfn.NUMBERVALUE('02_RAW_DATA'!E42,",","."),IFERROR(VALUE('02_RAW_DATA'!E42),"")))</f>
        <v/>
      </c>
      <c r="F42" s="11">
        <f>IF('02_RAW_DATA'!F42="","",IFERROR(_xlfn.NUMBERVALUE('02_RAW_DATA'!F42,",","."),IFERROR(VALUE('02_RAW_DATA'!F42),"")))</f>
        <v/>
      </c>
      <c r="G42" s="12">
        <f>IF('02_RAW_DATA'!G42="","",IFERROR(_xlfn.NUMBERVALUE('02_RAW_DATA'!G42,",","."),IFERROR(VALUE('02_RAW_DATA'!G42),"")))</f>
        <v/>
      </c>
      <c r="H42" s="13">
        <f>IF('02_RAW_DATA'!H42="","",IFERROR(_xlfn.NUMBERVALUE('02_RAW_DATA'!H42,",","."),IFERROR(VALUE('02_RAW_DATA'!H42),"")))</f>
        <v/>
      </c>
      <c r="I42" s="10">
        <f>_xlfn.TEXTJOIN(", ",TRUE,IF(C42="","Warengruppe unbekannt",""),IF(E42="","EK fehlt",""),IF(F42="","VK fehlt",""),IF(G42="","Gewicht fehlt",""),IF(AND(E42&lt;&gt;"",F42&lt;&gt;"",F42&lt;=E42),"VK nicht ueber EK",""),IF(AND(H42&lt;&gt;"",H42&lt;0),"Bestand negativ",""),IF(COUNTIF($A$4:$A$43,A42)&gt;1,"SKU doppelt",""))</f>
        <v/>
      </c>
    </row>
    <row r="43">
      <c r="A43" s="10">
        <f>'02_RAW_DATA'!A43</f>
        <v/>
      </c>
      <c r="B43" s="10">
        <f>'02_RAW_DATA'!B43</f>
        <v/>
      </c>
      <c r="C43" s="10">
        <f>IFERROR(_xlfn.XLOOKUP(TRIM('02_RAW_DATA'!C43),'04_PARAMETER'!$A$6:$A$18,'04_PARAMETER'!$B$6:$B$18,""),"")</f>
        <v/>
      </c>
      <c r="D43" s="10">
        <f>'02_RAW_DATA'!D43</f>
        <v/>
      </c>
      <c r="E43" s="11">
        <f>IF('02_RAW_DATA'!E43="","",IFERROR(_xlfn.NUMBERVALUE('02_RAW_DATA'!E43,",","."),IFERROR(VALUE('02_RAW_DATA'!E43),"")))</f>
        <v/>
      </c>
      <c r="F43" s="11">
        <f>IF('02_RAW_DATA'!F43="","",IFERROR(_xlfn.NUMBERVALUE('02_RAW_DATA'!F43,",","."),IFERROR(VALUE('02_RAW_DATA'!F43),"")))</f>
        <v/>
      </c>
      <c r="G43" s="12">
        <f>IF('02_RAW_DATA'!G43="","",IFERROR(_xlfn.NUMBERVALUE('02_RAW_DATA'!G43,",","."),IFERROR(VALUE('02_RAW_DATA'!G43),"")))</f>
        <v/>
      </c>
      <c r="H43" s="13">
        <f>IF('02_RAW_DATA'!H43="","",IFERROR(_xlfn.NUMBERVALUE('02_RAW_DATA'!H43,",","."),IFERROR(VALUE('02_RAW_DATA'!H43),"")))</f>
        <v/>
      </c>
      <c r="I43" s="10">
        <f>_xlfn.TEXTJOIN(", ",TRUE,IF(C43="","Warengruppe unbekannt",""),IF(E43="","EK fehlt",""),IF(F43="","VK fehlt",""),IF(G43="","Gewicht fehlt",""),IF(AND(E43&lt;&gt;"",F43&lt;&gt;"",F43&lt;=E43),"VK nicht ueber EK",""),IF(AND(H43&lt;&gt;"",H43&lt;0),"Bestand negativ",""),IF(COUNTIF($A$4:$A$43,A43)&gt;1,"SKU doppelt",""))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0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14" customWidth="1" min="3" max="3"/>
    <col width="4" customWidth="1" min="4" max="4"/>
    <col width="30" customWidth="1" min="5" max="5"/>
    <col width="14" customWidth="1" min="6" max="6"/>
    <col width="4" customWidth="1" min="7" max="7"/>
    <col width="16" customWidth="1" min="8" max="8"/>
    <col width="14" customWidth="1" min="9" max="9"/>
    <col width="14" customWidth="1" min="10" max="10"/>
  </cols>
  <sheetData>
    <row r="1">
      <c r="A1" s="8" t="inlineStr">
        <is>
          <t>04_PARAMETER - alle Stellschrauben</t>
        </is>
      </c>
    </row>
    <row r="2">
      <c r="A2" s="2" t="inlineStr">
        <is>
          <t>Jeder Wert, den man aendern koennen muss, steht hier. In den Rechenblaettern steht keine feste Zahl.</t>
        </is>
      </c>
    </row>
    <row r="4">
      <c r="A4" s="3" t="inlineStr">
        <is>
          <t>A  Warengruppe vereinheitlichen</t>
        </is>
      </c>
      <c r="E4" s="3" t="inlineStr">
        <is>
          <t>B  Provision je Marktplatz und Warengruppe</t>
        </is>
      </c>
      <c r="H4" s="3" t="inlineStr">
        <is>
          <t>C  Zahlungsgebuehr</t>
        </is>
      </c>
    </row>
    <row r="5" ht="30" customHeight="1">
      <c r="A5" s="9" t="inlineStr">
        <is>
          <t>Schreibweise (roh)</t>
        </is>
      </c>
      <c r="B5" s="9" t="inlineStr">
        <is>
          <t>Warengruppe</t>
        </is>
      </c>
      <c r="C5" s="9" t="n"/>
      <c r="D5" s="9" t="n"/>
      <c r="E5" s="9" t="inlineStr">
        <is>
          <t>Schluessel</t>
        </is>
      </c>
      <c r="F5" s="9" t="inlineStr">
        <is>
          <t>Provision</t>
        </is>
      </c>
      <c r="G5" s="9" t="n"/>
      <c r="H5" s="9" t="inlineStr">
        <is>
          <t>Marktplatz</t>
        </is>
      </c>
      <c r="I5" s="9" t="inlineStr">
        <is>
          <t>Satz</t>
        </is>
      </c>
    </row>
    <row r="6">
      <c r="A6" s="14" t="inlineStr">
        <is>
          <t>schmierstoffe</t>
        </is>
      </c>
      <c r="B6" s="10" t="inlineStr">
        <is>
          <t>Schmierstoffe</t>
        </is>
      </c>
      <c r="E6" s="14" t="inlineStr">
        <is>
          <t>Eigener Shop|Beleuchtung</t>
        </is>
      </c>
      <c r="F6" s="15" t="n">
        <v>0</v>
      </c>
      <c r="H6" s="10" t="inlineStr">
        <is>
          <t>Marktplatz A</t>
        </is>
      </c>
      <c r="I6" s="15" t="n">
        <v>0.019</v>
      </c>
    </row>
    <row r="7">
      <c r="A7" s="14" t="inlineStr">
        <is>
          <t>Schmierstoffe</t>
        </is>
      </c>
      <c r="B7" s="10" t="inlineStr">
        <is>
          <t>Schmierstoffe</t>
        </is>
      </c>
      <c r="E7" s="14" t="inlineStr">
        <is>
          <t>Eigener Shop|Bremsen</t>
        </is>
      </c>
      <c r="F7" s="15" t="n">
        <v>0</v>
      </c>
      <c r="H7" s="10" t="inlineStr">
        <is>
          <t>Marktplatz B</t>
        </is>
      </c>
      <c r="I7" s="15" t="n">
        <v>0.024</v>
      </c>
    </row>
    <row r="8">
      <c r="A8" s="14" t="inlineStr">
        <is>
          <t>SCHMIERSTOFFE</t>
        </is>
      </c>
      <c r="B8" s="10" t="inlineStr">
        <is>
          <t>Schmierstoffe</t>
        </is>
      </c>
      <c r="E8" s="14" t="inlineStr">
        <is>
          <t>Eigener Shop|Filter</t>
        </is>
      </c>
      <c r="F8" s="15" t="n">
        <v>0</v>
      </c>
      <c r="H8" s="10" t="inlineStr">
        <is>
          <t>Eigener Shop</t>
        </is>
      </c>
      <c r="I8" s="15" t="n">
        <v>0.029</v>
      </c>
    </row>
    <row r="9">
      <c r="A9" s="14" t="inlineStr">
        <is>
          <t>filter</t>
        </is>
      </c>
      <c r="B9" s="10" t="inlineStr">
        <is>
          <t>Filter</t>
        </is>
      </c>
      <c r="E9" s="14" t="inlineStr">
        <is>
          <t>Eigener Shop|Pflege</t>
        </is>
      </c>
      <c r="F9" s="15" t="n">
        <v>0</v>
      </c>
    </row>
    <row r="10">
      <c r="A10" s="14" t="inlineStr">
        <is>
          <t>Filter</t>
        </is>
      </c>
      <c r="B10" s="10" t="inlineStr">
        <is>
          <t>Filter</t>
        </is>
      </c>
      <c r="E10" s="14" t="inlineStr">
        <is>
          <t>Eigener Shop|Schmierstoffe</t>
        </is>
      </c>
      <c r="F10" s="15" t="n">
        <v>0</v>
      </c>
    </row>
    <row r="11">
      <c r="A11" s="14" t="inlineStr">
        <is>
          <t>bremsen</t>
        </is>
      </c>
      <c r="B11" s="10" t="inlineStr">
        <is>
          <t>Bremsen</t>
        </is>
      </c>
      <c r="E11" s="14" t="inlineStr">
        <is>
          <t>Eigener Shop|Zubehoer</t>
        </is>
      </c>
      <c r="F11" s="15" t="n">
        <v>0</v>
      </c>
    </row>
    <row r="12">
      <c r="A12" s="14" t="inlineStr">
        <is>
          <t>Bremsen</t>
        </is>
      </c>
      <c r="B12" s="10" t="inlineStr">
        <is>
          <t>Bremsen</t>
        </is>
      </c>
      <c r="E12" s="14" t="inlineStr">
        <is>
          <t>Marktplatz A|Beleuchtung</t>
        </is>
      </c>
      <c r="F12" s="15" t="n">
        <v>0.13</v>
      </c>
    </row>
    <row r="13">
      <c r="A13" s="14" t="inlineStr">
        <is>
          <t>beleuchtung</t>
        </is>
      </c>
      <c r="B13" s="10" t="inlineStr">
        <is>
          <t>Beleuchtung</t>
        </is>
      </c>
      <c r="E13" s="14" t="inlineStr">
        <is>
          <t>Marktplatz A|Bremsen</t>
        </is>
      </c>
      <c r="F13" s="15" t="n">
        <v>0.11</v>
      </c>
    </row>
    <row r="14">
      <c r="A14" s="14" t="inlineStr">
        <is>
          <t>Beleuchtung</t>
        </is>
      </c>
      <c r="B14" s="10" t="inlineStr">
        <is>
          <t>Beleuchtung</t>
        </is>
      </c>
      <c r="E14" s="14" t="inlineStr">
        <is>
          <t>Marktplatz A|Filter</t>
        </is>
      </c>
      <c r="F14" s="15" t="n">
        <v>0.11</v>
      </c>
    </row>
    <row r="15">
      <c r="A15" s="14" t="inlineStr">
        <is>
          <t>pflege</t>
        </is>
      </c>
      <c r="B15" s="10" t="inlineStr">
        <is>
          <t>Pflege</t>
        </is>
      </c>
      <c r="E15" s="14" t="inlineStr">
        <is>
          <t>Marktplatz A|Pflege</t>
        </is>
      </c>
      <c r="F15" s="15" t="n">
        <v>0.14</v>
      </c>
    </row>
    <row r="16">
      <c r="A16" s="14" t="inlineStr">
        <is>
          <t>Pflege</t>
        </is>
      </c>
      <c r="B16" s="10" t="inlineStr">
        <is>
          <t>Pflege</t>
        </is>
      </c>
      <c r="E16" s="14" t="inlineStr">
        <is>
          <t>Marktplatz A|Schmierstoffe</t>
        </is>
      </c>
      <c r="F16" s="15" t="n">
        <v>0.12</v>
      </c>
    </row>
    <row r="17">
      <c r="A17" s="14" t="inlineStr">
        <is>
          <t>zubehoer</t>
        </is>
      </c>
      <c r="B17" s="10" t="inlineStr">
        <is>
          <t>Zubehoer</t>
        </is>
      </c>
      <c r="E17" s="14" t="inlineStr">
        <is>
          <t>Marktplatz A|Zubehoer</t>
        </is>
      </c>
      <c r="F17" s="15" t="n">
        <v>0.13</v>
      </c>
    </row>
    <row r="18">
      <c r="A18" s="14" t="inlineStr">
        <is>
          <t>Zubehoer</t>
        </is>
      </c>
      <c r="B18" s="10" t="inlineStr">
        <is>
          <t>Zubehoer</t>
        </is>
      </c>
      <c r="E18" s="14" t="inlineStr">
        <is>
          <t>Marktplatz B|Beleuchtung</t>
        </is>
      </c>
      <c r="F18" s="15" t="n">
        <v>0.1</v>
      </c>
    </row>
    <row r="19">
      <c r="E19" s="14" t="inlineStr">
        <is>
          <t>Marktplatz B|Bremsen</t>
        </is>
      </c>
      <c r="F19" s="15" t="n">
        <v>0.08</v>
      </c>
    </row>
    <row r="20">
      <c r="A20" s="3" t="inlineStr">
        <is>
          <t>D  Versandstaffel nach Gewicht</t>
        </is>
      </c>
      <c r="E20" s="14" t="inlineStr">
        <is>
          <t>Marktplatz B|Filter</t>
        </is>
      </c>
      <c r="F20" s="15" t="n">
        <v>0.09</v>
      </c>
    </row>
    <row r="21" ht="30" customHeight="1">
      <c r="A21" s="9" t="inlineStr">
        <is>
          <t>bis Gewicht (kg)</t>
        </is>
      </c>
      <c r="B21" s="9" t="inlineStr">
        <is>
          <t>Versand</t>
        </is>
      </c>
      <c r="E21" s="14" t="inlineStr">
        <is>
          <t>Marktplatz B|Pflege</t>
        </is>
      </c>
      <c r="F21" s="15" t="n">
        <v>0.11</v>
      </c>
    </row>
    <row r="22">
      <c r="A22" s="12" t="n">
        <v>0.5</v>
      </c>
      <c r="B22" s="11" t="n">
        <v>2.6</v>
      </c>
      <c r="E22" s="14" t="inlineStr">
        <is>
          <t>Marktplatz B|Schmierstoffe</t>
        </is>
      </c>
      <c r="F22" s="15" t="n">
        <v>0.09</v>
      </c>
    </row>
    <row r="23">
      <c r="A23" s="12" t="n">
        <v>1</v>
      </c>
      <c r="B23" s="11" t="n">
        <v>3.4</v>
      </c>
      <c r="E23" s="14" t="inlineStr">
        <is>
          <t>Marktplatz B|Zubehoer</t>
        </is>
      </c>
      <c r="F23" s="15" t="n">
        <v>0.1</v>
      </c>
    </row>
    <row r="24">
      <c r="A24" s="12" t="n">
        <v>2</v>
      </c>
      <c r="B24" s="11" t="n">
        <v>4.2</v>
      </c>
    </row>
    <row r="25">
      <c r="A25" s="12" t="n">
        <v>5</v>
      </c>
      <c r="B25" s="11" t="n">
        <v>5.9</v>
      </c>
    </row>
    <row r="26">
      <c r="A26" s="12" t="n">
        <v>10</v>
      </c>
      <c r="B26" s="11" t="n">
        <v>8.4</v>
      </c>
    </row>
    <row r="27">
      <c r="A27" s="12" t="n">
        <v>31.5</v>
      </c>
      <c r="B27" s="11" t="n">
        <v>12.9</v>
      </c>
    </row>
    <row r="29">
      <c r="A29" s="3" t="inlineStr">
        <is>
          <t>E  Aufschlag je Stueckstaffel und Faktor je Warengruppe</t>
        </is>
      </c>
    </row>
    <row r="30" ht="30" customHeight="1">
      <c r="A30" s="9" t="inlineStr">
        <is>
          <t>Warengruppe</t>
        </is>
      </c>
      <c r="B30" s="9" t="inlineStr">
        <is>
          <t>Aufschlag 1 Stk.</t>
        </is>
      </c>
      <c r="C30" s="9" t="inlineStr">
        <is>
          <t>Aufschlag ab 6 Stk.</t>
        </is>
      </c>
      <c r="D30" s="9" t="inlineStr">
        <is>
          <t>Aufschlag ab 20 Stk.</t>
        </is>
      </c>
      <c r="E30" s="9" t="inlineStr">
        <is>
          <t>Faktor</t>
        </is>
      </c>
    </row>
    <row r="31">
      <c r="A31" s="10" t="inlineStr">
        <is>
          <t>Schmierstoffe</t>
        </is>
      </c>
      <c r="B31" s="11" t="n">
        <v>3.5</v>
      </c>
      <c r="C31" s="11" t="n">
        <v>1.9</v>
      </c>
      <c r="D31" s="11" t="n">
        <v>0.55</v>
      </c>
      <c r="E31" s="16" t="n">
        <v>1.75</v>
      </c>
    </row>
    <row r="32">
      <c r="A32" s="10" t="inlineStr">
        <is>
          <t>Filter</t>
        </is>
      </c>
      <c r="B32" s="11" t="n">
        <v>2.8</v>
      </c>
      <c r="C32" s="11" t="n">
        <v>1.55</v>
      </c>
      <c r="D32" s="11" t="n">
        <v>0.45</v>
      </c>
      <c r="E32" s="16" t="n">
        <v>1.5</v>
      </c>
    </row>
    <row r="33">
      <c r="A33" s="10" t="inlineStr">
        <is>
          <t>Bremsen</t>
        </is>
      </c>
      <c r="B33" s="11" t="n">
        <v>5.2</v>
      </c>
      <c r="C33" s="11" t="n">
        <v>2.85</v>
      </c>
      <c r="D33" s="11" t="n">
        <v>0.85</v>
      </c>
      <c r="E33" s="16" t="n">
        <v>1.6</v>
      </c>
    </row>
    <row r="34">
      <c r="A34" s="10" t="inlineStr">
        <is>
          <t>Beleuchtung</t>
        </is>
      </c>
      <c r="B34" s="11" t="n">
        <v>2.4</v>
      </c>
      <c r="C34" s="11" t="n">
        <v>1.3</v>
      </c>
      <c r="D34" s="11" t="n">
        <v>0.4</v>
      </c>
      <c r="E34" s="16" t="n">
        <v>1.65</v>
      </c>
    </row>
    <row r="35">
      <c r="A35" s="10" t="inlineStr">
        <is>
          <t>Pflege</t>
        </is>
      </c>
      <c r="B35" s="11" t="n">
        <v>1.9</v>
      </c>
      <c r="C35" s="11" t="n">
        <v>1.05</v>
      </c>
      <c r="D35" s="11" t="n">
        <v>0.3</v>
      </c>
      <c r="E35" s="16" t="n">
        <v>2.1</v>
      </c>
    </row>
    <row r="36">
      <c r="A36" s="10" t="inlineStr">
        <is>
          <t>Zubehoer</t>
        </is>
      </c>
      <c r="B36" s="11" t="n">
        <v>3.1</v>
      </c>
      <c r="C36" s="11" t="n">
        <v>1.7</v>
      </c>
      <c r="D36" s="11" t="n">
        <v>0.5</v>
      </c>
      <c r="E36" s="16" t="n">
        <v>1.75</v>
      </c>
    </row>
    <row r="38">
      <c r="A38" s="3" t="inlineStr">
        <is>
          <t>F  Konstanten</t>
        </is>
      </c>
    </row>
    <row r="39">
      <c r="A39" s="10" t="inlineStr">
        <is>
          <t>Umsatzsteuer</t>
        </is>
      </c>
      <c r="B39" s="15" t="n">
        <v>0.2</v>
      </c>
      <c r="E39" s="3" t="inlineStr">
        <is>
          <t>G  Preisleiter</t>
        </is>
      </c>
    </row>
    <row r="40">
      <c r="A40" s="10" t="inlineStr">
        <is>
          <t>Handling je Sendung</t>
        </is>
      </c>
      <c r="B40" s="11" t="n">
        <v>0.45</v>
      </c>
      <c r="E40" s="2" t="inlineStr">
        <is>
          <t>Feste Preispunkte. Der Zielpreis wird auf den naechsten Punkt aufgerundet.</t>
        </is>
      </c>
    </row>
    <row r="41">
      <c r="E41" s="11" t="n">
        <v>0.45</v>
      </c>
    </row>
    <row r="42">
      <c r="E42" s="11" t="n">
        <v>0.95</v>
      </c>
    </row>
    <row r="43">
      <c r="E43" s="11" t="n">
        <v>1.45</v>
      </c>
    </row>
    <row r="44">
      <c r="E44" s="11" t="n">
        <v>1.95</v>
      </c>
    </row>
    <row r="45">
      <c r="E45" s="11" t="n">
        <v>2.45</v>
      </c>
    </row>
    <row r="46">
      <c r="E46" s="11" t="n">
        <v>2.95</v>
      </c>
    </row>
    <row r="47">
      <c r="E47" s="11" t="n">
        <v>3.45</v>
      </c>
    </row>
    <row r="48">
      <c r="E48" s="11" t="n">
        <v>3.95</v>
      </c>
    </row>
    <row r="49">
      <c r="E49" s="11" t="n">
        <v>4.45</v>
      </c>
    </row>
    <row r="50">
      <c r="E50" s="11" t="n">
        <v>4.95</v>
      </c>
    </row>
    <row r="51">
      <c r="E51" s="11" t="n">
        <v>5.45</v>
      </c>
    </row>
    <row r="52">
      <c r="E52" s="11" t="n">
        <v>5.95</v>
      </c>
    </row>
    <row r="53">
      <c r="E53" s="11" t="n">
        <v>6.45</v>
      </c>
    </row>
    <row r="54">
      <c r="E54" s="11" t="n">
        <v>6.95</v>
      </c>
    </row>
    <row r="55">
      <c r="E55" s="11" t="n">
        <v>7.45</v>
      </c>
    </row>
    <row r="56">
      <c r="E56" s="11" t="n">
        <v>7.95</v>
      </c>
    </row>
    <row r="57">
      <c r="E57" s="11" t="n">
        <v>8.449999999999999</v>
      </c>
    </row>
    <row r="58">
      <c r="E58" s="11" t="n">
        <v>8.949999999999999</v>
      </c>
    </row>
    <row r="59">
      <c r="E59" s="11" t="n">
        <v>9.449999999999999</v>
      </c>
    </row>
    <row r="60">
      <c r="E60" s="11" t="n">
        <v>9.9</v>
      </c>
    </row>
    <row r="61">
      <c r="E61" s="11" t="n">
        <v>9.949999999999999</v>
      </c>
    </row>
    <row r="62">
      <c r="E62" s="11" t="n">
        <v>10.9</v>
      </c>
    </row>
    <row r="63">
      <c r="E63" s="11" t="n">
        <v>11.9</v>
      </c>
    </row>
    <row r="64">
      <c r="E64" s="11" t="n">
        <v>12.9</v>
      </c>
    </row>
    <row r="65">
      <c r="E65" s="11" t="n">
        <v>13.9</v>
      </c>
    </row>
    <row r="66">
      <c r="E66" s="11" t="n">
        <v>14.9</v>
      </c>
    </row>
    <row r="67">
      <c r="E67" s="11" t="n">
        <v>15.9</v>
      </c>
    </row>
    <row r="68">
      <c r="E68" s="11" t="n">
        <v>16.9</v>
      </c>
    </row>
    <row r="69">
      <c r="E69" s="11" t="n">
        <v>17.9</v>
      </c>
    </row>
    <row r="70">
      <c r="E70" s="11" t="n">
        <v>18.9</v>
      </c>
    </row>
    <row r="71">
      <c r="E71" s="11" t="n">
        <v>19.9</v>
      </c>
    </row>
    <row r="72">
      <c r="E72" s="11" t="n">
        <v>20.9</v>
      </c>
    </row>
    <row r="73">
      <c r="E73" s="11" t="n">
        <v>22.9</v>
      </c>
    </row>
    <row r="74">
      <c r="E74" s="11" t="n">
        <v>24.9</v>
      </c>
    </row>
    <row r="75">
      <c r="E75" s="11" t="n">
        <v>26.9</v>
      </c>
    </row>
    <row r="76">
      <c r="E76" s="11" t="n">
        <v>28.9</v>
      </c>
    </row>
    <row r="77">
      <c r="E77" s="11" t="n">
        <v>30.9</v>
      </c>
    </row>
    <row r="78">
      <c r="E78" s="11" t="n">
        <v>32.9</v>
      </c>
    </row>
    <row r="79">
      <c r="E79" s="11" t="n">
        <v>34.9</v>
      </c>
    </row>
    <row r="80">
      <c r="E80" s="11" t="n">
        <v>36.9</v>
      </c>
    </row>
    <row r="81">
      <c r="E81" s="11" t="n">
        <v>38.9</v>
      </c>
    </row>
    <row r="82">
      <c r="E82" s="11" t="n">
        <v>40.9</v>
      </c>
    </row>
    <row r="83">
      <c r="E83" s="11" t="n">
        <v>42.9</v>
      </c>
    </row>
    <row r="84">
      <c r="E84" s="11" t="n">
        <v>44.9</v>
      </c>
    </row>
    <row r="85">
      <c r="E85" s="11" t="n">
        <v>46.9</v>
      </c>
    </row>
    <row r="86">
      <c r="E86" s="11" t="n">
        <v>48.9</v>
      </c>
    </row>
    <row r="87">
      <c r="E87" s="11" t="n">
        <v>50.9</v>
      </c>
    </row>
    <row r="88">
      <c r="E88" s="11" t="n">
        <v>52.9</v>
      </c>
    </row>
    <row r="89">
      <c r="E89" s="11" t="n">
        <v>54.9</v>
      </c>
    </row>
    <row r="90">
      <c r="E90" s="11" t="n">
        <v>56.9</v>
      </c>
    </row>
    <row r="91">
      <c r="E91" s="11" t="n">
        <v>58.9</v>
      </c>
    </row>
    <row r="92">
      <c r="E92" s="11" t="n">
        <v>59.9</v>
      </c>
    </row>
    <row r="93">
      <c r="E93" s="11" t="n">
        <v>64.90000000000001</v>
      </c>
    </row>
    <row r="94">
      <c r="E94" s="11" t="n">
        <v>69.90000000000001</v>
      </c>
    </row>
    <row r="95">
      <c r="E95" s="11" t="n">
        <v>74.90000000000001</v>
      </c>
    </row>
    <row r="96">
      <c r="E96" s="11" t="n">
        <v>79.90000000000001</v>
      </c>
    </row>
    <row r="97">
      <c r="E97" s="11" t="n">
        <v>84.90000000000001</v>
      </c>
    </row>
    <row r="98">
      <c r="E98" s="11" t="n">
        <v>89.90000000000001</v>
      </c>
    </row>
    <row r="99">
      <c r="E99" s="11" t="n">
        <v>94.90000000000001</v>
      </c>
    </row>
    <row r="100">
      <c r="E100" s="11" t="n">
        <v>99.90000000000001</v>
      </c>
    </row>
    <row r="101">
      <c r="E101" s="11" t="n">
        <v>104.9</v>
      </c>
    </row>
    <row r="102">
      <c r="E102" s="11" t="n">
        <v>109.9</v>
      </c>
    </row>
    <row r="103">
      <c r="E103" s="11" t="n">
        <v>114.9</v>
      </c>
    </row>
    <row r="104">
      <c r="E104" s="11" t="n">
        <v>119.9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T43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4" customWidth="1" min="4" max="4"/>
    <col width="11" customWidth="1" min="5" max="5"/>
    <col width="13" customWidth="1" min="6" max="6"/>
    <col width="8" customWidth="1" min="7" max="7"/>
    <col width="14" customWidth="1" min="8" max="8"/>
    <col width="14" customWidth="1" min="9" max="9"/>
    <col width="13" customWidth="1" min="10" max="10"/>
    <col width="12" customWidth="1" min="11" max="11"/>
    <col width="12" customWidth="1" min="12" max="12"/>
    <col width="13" customWidth="1" min="13" max="13"/>
    <col width="11" customWidth="1" min="14" max="14"/>
    <col width="10" customWidth="1" min="15" max="15"/>
    <col width="15" customWidth="1" min="16" max="16"/>
    <col width="9" customWidth="1" min="17" max="17"/>
    <col width="11" customWidth="1" min="18" max="18"/>
    <col width="15" customWidth="1" min="19" max="19"/>
    <col width="16" customWidth="1" min="20" max="20"/>
  </cols>
  <sheetData>
    <row r="1">
      <c r="A1" s="8" t="inlineStr">
        <is>
          <t>05_KALKULATION - Schritt fuer Schritt</t>
        </is>
      </c>
    </row>
    <row r="2">
      <c r="A2" s="2" t="inlineStr">
        <is>
          <t>Jede Spalte ist ein Rechenschritt. Keine Zelle enthaelt eine feste Zahl; alle Saetze kommen aus 04_PARAMETER.</t>
        </is>
      </c>
    </row>
    <row r="3" ht="30" customHeight="1">
      <c r="A3" s="9" t="inlineStr">
        <is>
          <t>SKU</t>
        </is>
      </c>
      <c r="B3" s="9" t="inlineStr">
        <is>
          <t>Bezeichnung</t>
        </is>
      </c>
      <c r="C3" s="9" t="inlineStr">
        <is>
          <t>Warengruppe</t>
        </is>
      </c>
      <c r="D3" s="9" t="inlineStr">
        <is>
          <t>Marktplatz</t>
        </is>
      </c>
      <c r="E3" s="9" t="inlineStr">
        <is>
          <t>EK</t>
        </is>
      </c>
      <c r="F3" s="9" t="inlineStr">
        <is>
          <t>Aufschlag Staffel</t>
        </is>
      </c>
      <c r="G3" s="9" t="inlineStr">
        <is>
          <t>Faktor</t>
        </is>
      </c>
      <c r="H3" s="9" t="inlineStr">
        <is>
          <t>Zielpreis brutto</t>
        </is>
      </c>
      <c r="I3" s="9" t="inlineStr">
        <is>
          <t>Preispunkt brutto</t>
        </is>
      </c>
      <c r="J3" s="9" t="inlineStr">
        <is>
          <t>Netto-Erloes</t>
        </is>
      </c>
      <c r="K3" s="9" t="inlineStr">
        <is>
          <t>Provisionssatz</t>
        </is>
      </c>
      <c r="L3" s="9" t="inlineStr">
        <is>
          <t>Provision</t>
        </is>
      </c>
      <c r="M3" s="9" t="inlineStr">
        <is>
          <t>Zahlungsgebuehr</t>
        </is>
      </c>
      <c r="N3" s="9" t="inlineStr">
        <is>
          <t>Versand</t>
        </is>
      </c>
      <c r="O3" s="9" t="inlineStr">
        <is>
          <t>Handling</t>
        </is>
      </c>
      <c r="P3" s="9" t="inlineStr">
        <is>
          <t>Deckungsbeitrag</t>
        </is>
      </c>
      <c r="Q3" s="9" t="inlineStr">
        <is>
          <t>Marge</t>
        </is>
      </c>
      <c r="R3" s="9" t="inlineStr">
        <is>
          <t>Aufschlag %</t>
        </is>
      </c>
      <c r="S3" s="9" t="inlineStr">
        <is>
          <t>Mindestpreis brutto</t>
        </is>
      </c>
      <c r="T3" s="9" t="inlineStr">
        <is>
          <t>Bewertung</t>
        </is>
      </c>
    </row>
    <row r="4">
      <c r="A4" s="10">
        <f>'03_CLEAN_DATA'!A4</f>
        <v/>
      </c>
      <c r="B4" s="10">
        <f>'03_CLEAN_DATA'!B4</f>
        <v/>
      </c>
      <c r="C4" s="10">
        <f>'03_CLEAN_DATA'!C4</f>
        <v/>
      </c>
      <c r="D4" s="10">
        <f>'03_CLEAN_DATA'!D4</f>
        <v/>
      </c>
      <c r="E4" s="11">
        <f>IF('03_CLEAN_DATA'!E4="","",'03_CLEAN_DATA'!E4)</f>
        <v/>
      </c>
      <c r="F4" s="11">
        <f>IFERROR(_xlfn.XLOOKUP(C4,'04_PARAMETER'!$A$31:$A$36,'04_PARAMETER'!$B$31:$B$36),"")</f>
        <v/>
      </c>
      <c r="G4" s="16">
        <f>IFERROR(_xlfn.XLOOKUP(C4,'04_PARAMETER'!$A$31:$A$36,'04_PARAMETER'!$E$31:$E$36),"")</f>
        <v/>
      </c>
      <c r="H4" s="11">
        <f>IFERROR((E4+F4)*(1+'04_PARAMETER'!$B$39)*G4,"")</f>
        <v/>
      </c>
      <c r="I4" s="11">
        <f>IFERROR(_xlfn.XLOOKUP(H4,'04_PARAMETER'!$E$41:$E$104,'04_PARAMETER'!$E$41:$E$104,"",1),"")</f>
        <v/>
      </c>
      <c r="J4" s="11">
        <f>IFERROR(I4/(1+'04_PARAMETER'!$B$39),"")</f>
        <v/>
      </c>
      <c r="K4" s="15">
        <f>IFERROR(_xlfn.XLOOKUP(D4&amp;"|"&amp;C4,'04_PARAMETER'!$E$6:$E$23,'04_PARAMETER'!$F$6:$F$23),"")</f>
        <v/>
      </c>
      <c r="L4" s="11">
        <f>IFERROR(J4*K4,"")</f>
        <v/>
      </c>
      <c r="M4" s="11">
        <f>IFERROR(J4*_xlfn.XLOOKUP(D4,'04_PARAMETER'!$H$6:$H$8,'04_PARAMETER'!$I$6:$I$8),"")</f>
        <v/>
      </c>
      <c r="N4" s="11">
        <f>IFERROR(_xlfn.XLOOKUP('03_CLEAN_DATA'!G4,'04_PARAMETER'!$A$22:$A$27,'04_PARAMETER'!$B$22:$B$27,"",1),"")</f>
        <v/>
      </c>
      <c r="O4" s="11">
        <f>'04_PARAMETER'!$B$40</f>
        <v/>
      </c>
      <c r="P4" s="11">
        <f>IFERROR(J4-E4-L4-M4-N4-O4,"")</f>
        <v/>
      </c>
      <c r="Q4" s="15">
        <f>IFERROR(P4/J4,"")</f>
        <v/>
      </c>
      <c r="R4" s="15">
        <f>IFERROR(P4/E4,"")</f>
        <v/>
      </c>
      <c r="S4" s="11">
        <f>IFERROR((E4+N4+O4)/(1-K4-_xlfn.XLOOKUP(D4,'04_PARAMETER'!$H$6:$H$8,'04_PARAMETER'!$I$6:$I$8))*(1+'04_PARAMETER'!$B$39),"")</f>
        <v/>
      </c>
      <c r="T4" s="10">
        <f>IF(P4="","keine Berechnung",IF(P4&lt;0,"Verlust",IF(Q4&lt;0.15,"duenn",IF(Q4&lt;0.3,"tragfaehig","gut"))))</f>
        <v/>
      </c>
    </row>
    <row r="5">
      <c r="A5" s="10">
        <f>'03_CLEAN_DATA'!A5</f>
        <v/>
      </c>
      <c r="B5" s="10">
        <f>'03_CLEAN_DATA'!B5</f>
        <v/>
      </c>
      <c r="C5" s="10">
        <f>'03_CLEAN_DATA'!C5</f>
        <v/>
      </c>
      <c r="D5" s="10">
        <f>'03_CLEAN_DATA'!D5</f>
        <v/>
      </c>
      <c r="E5" s="11">
        <f>IF('03_CLEAN_DATA'!E5="","",'03_CLEAN_DATA'!E5)</f>
        <v/>
      </c>
      <c r="F5" s="11">
        <f>IFERROR(_xlfn.XLOOKUP(C5,'04_PARAMETER'!$A$31:$A$36,'04_PARAMETER'!$B$31:$B$36),"")</f>
        <v/>
      </c>
      <c r="G5" s="16">
        <f>IFERROR(_xlfn.XLOOKUP(C5,'04_PARAMETER'!$A$31:$A$36,'04_PARAMETER'!$E$31:$E$36),"")</f>
        <v/>
      </c>
      <c r="H5" s="11">
        <f>IFERROR((E5+F5)*(1+'04_PARAMETER'!$B$39)*G5,"")</f>
        <v/>
      </c>
      <c r="I5" s="11">
        <f>IFERROR(_xlfn.XLOOKUP(H5,'04_PARAMETER'!$E$41:$E$104,'04_PARAMETER'!$E$41:$E$104,"",1),"")</f>
        <v/>
      </c>
      <c r="J5" s="11">
        <f>IFERROR(I5/(1+'04_PARAMETER'!$B$39),"")</f>
        <v/>
      </c>
      <c r="K5" s="15">
        <f>IFERROR(_xlfn.XLOOKUP(D5&amp;"|"&amp;C5,'04_PARAMETER'!$E$6:$E$23,'04_PARAMETER'!$F$6:$F$23),"")</f>
        <v/>
      </c>
      <c r="L5" s="11">
        <f>IFERROR(J5*K5,"")</f>
        <v/>
      </c>
      <c r="M5" s="11">
        <f>IFERROR(J5*_xlfn.XLOOKUP(D5,'04_PARAMETER'!$H$6:$H$8,'04_PARAMETER'!$I$6:$I$8),"")</f>
        <v/>
      </c>
      <c r="N5" s="11">
        <f>IFERROR(_xlfn.XLOOKUP('03_CLEAN_DATA'!G5,'04_PARAMETER'!$A$22:$A$27,'04_PARAMETER'!$B$22:$B$27,"",1),"")</f>
        <v/>
      </c>
      <c r="O5" s="11">
        <f>'04_PARAMETER'!$B$40</f>
        <v/>
      </c>
      <c r="P5" s="11">
        <f>IFERROR(J5-E5-L5-M5-N5-O5,"")</f>
        <v/>
      </c>
      <c r="Q5" s="15">
        <f>IFERROR(P5/J5,"")</f>
        <v/>
      </c>
      <c r="R5" s="15">
        <f>IFERROR(P5/E5,"")</f>
        <v/>
      </c>
      <c r="S5" s="11">
        <f>IFERROR((E5+N5+O5)/(1-K5-_xlfn.XLOOKUP(D5,'04_PARAMETER'!$H$6:$H$8,'04_PARAMETER'!$I$6:$I$8))*(1+'04_PARAMETER'!$B$39),"")</f>
        <v/>
      </c>
      <c r="T5" s="10">
        <f>IF(P5="","keine Berechnung",IF(P5&lt;0,"Verlust",IF(Q5&lt;0.15,"duenn",IF(Q5&lt;0.3,"tragfaehig","gut"))))</f>
        <v/>
      </c>
    </row>
    <row r="6">
      <c r="A6" s="10">
        <f>'03_CLEAN_DATA'!A6</f>
        <v/>
      </c>
      <c r="B6" s="10">
        <f>'03_CLEAN_DATA'!B6</f>
        <v/>
      </c>
      <c r="C6" s="10">
        <f>'03_CLEAN_DATA'!C6</f>
        <v/>
      </c>
      <c r="D6" s="10">
        <f>'03_CLEAN_DATA'!D6</f>
        <v/>
      </c>
      <c r="E6" s="11">
        <f>IF('03_CLEAN_DATA'!E6="","",'03_CLEAN_DATA'!E6)</f>
        <v/>
      </c>
      <c r="F6" s="11">
        <f>IFERROR(_xlfn.XLOOKUP(C6,'04_PARAMETER'!$A$31:$A$36,'04_PARAMETER'!$B$31:$B$36),"")</f>
        <v/>
      </c>
      <c r="G6" s="16">
        <f>IFERROR(_xlfn.XLOOKUP(C6,'04_PARAMETER'!$A$31:$A$36,'04_PARAMETER'!$E$31:$E$36),"")</f>
        <v/>
      </c>
      <c r="H6" s="11">
        <f>IFERROR((E6+F6)*(1+'04_PARAMETER'!$B$39)*G6,"")</f>
        <v/>
      </c>
      <c r="I6" s="11">
        <f>IFERROR(_xlfn.XLOOKUP(H6,'04_PARAMETER'!$E$41:$E$104,'04_PARAMETER'!$E$41:$E$104,"",1),"")</f>
        <v/>
      </c>
      <c r="J6" s="11">
        <f>IFERROR(I6/(1+'04_PARAMETER'!$B$39),"")</f>
        <v/>
      </c>
      <c r="K6" s="15">
        <f>IFERROR(_xlfn.XLOOKUP(D6&amp;"|"&amp;C6,'04_PARAMETER'!$E$6:$E$23,'04_PARAMETER'!$F$6:$F$23),"")</f>
        <v/>
      </c>
      <c r="L6" s="11">
        <f>IFERROR(J6*K6,"")</f>
        <v/>
      </c>
      <c r="M6" s="11">
        <f>IFERROR(J6*_xlfn.XLOOKUP(D6,'04_PARAMETER'!$H$6:$H$8,'04_PARAMETER'!$I$6:$I$8),"")</f>
        <v/>
      </c>
      <c r="N6" s="11">
        <f>IFERROR(_xlfn.XLOOKUP('03_CLEAN_DATA'!G6,'04_PARAMETER'!$A$22:$A$27,'04_PARAMETER'!$B$22:$B$27,"",1),"")</f>
        <v/>
      </c>
      <c r="O6" s="11">
        <f>'04_PARAMETER'!$B$40</f>
        <v/>
      </c>
      <c r="P6" s="11">
        <f>IFERROR(J6-E6-L6-M6-N6-O6,"")</f>
        <v/>
      </c>
      <c r="Q6" s="15">
        <f>IFERROR(P6/J6,"")</f>
        <v/>
      </c>
      <c r="R6" s="15">
        <f>IFERROR(P6/E6,"")</f>
        <v/>
      </c>
      <c r="S6" s="11">
        <f>IFERROR((E6+N6+O6)/(1-K6-_xlfn.XLOOKUP(D6,'04_PARAMETER'!$H$6:$H$8,'04_PARAMETER'!$I$6:$I$8))*(1+'04_PARAMETER'!$B$39),"")</f>
        <v/>
      </c>
      <c r="T6" s="10">
        <f>IF(P6="","keine Berechnung",IF(P6&lt;0,"Verlust",IF(Q6&lt;0.15,"duenn",IF(Q6&lt;0.3,"tragfaehig","gut"))))</f>
        <v/>
      </c>
    </row>
    <row r="7">
      <c r="A7" s="10">
        <f>'03_CLEAN_DATA'!A7</f>
        <v/>
      </c>
      <c r="B7" s="10">
        <f>'03_CLEAN_DATA'!B7</f>
        <v/>
      </c>
      <c r="C7" s="10">
        <f>'03_CLEAN_DATA'!C7</f>
        <v/>
      </c>
      <c r="D7" s="10">
        <f>'03_CLEAN_DATA'!D7</f>
        <v/>
      </c>
      <c r="E7" s="11">
        <f>IF('03_CLEAN_DATA'!E7="","",'03_CLEAN_DATA'!E7)</f>
        <v/>
      </c>
      <c r="F7" s="11">
        <f>IFERROR(_xlfn.XLOOKUP(C7,'04_PARAMETER'!$A$31:$A$36,'04_PARAMETER'!$B$31:$B$36),"")</f>
        <v/>
      </c>
      <c r="G7" s="16">
        <f>IFERROR(_xlfn.XLOOKUP(C7,'04_PARAMETER'!$A$31:$A$36,'04_PARAMETER'!$E$31:$E$36),"")</f>
        <v/>
      </c>
      <c r="H7" s="11">
        <f>IFERROR((E7+F7)*(1+'04_PARAMETER'!$B$39)*G7,"")</f>
        <v/>
      </c>
      <c r="I7" s="11">
        <f>IFERROR(_xlfn.XLOOKUP(H7,'04_PARAMETER'!$E$41:$E$104,'04_PARAMETER'!$E$41:$E$104,"",1),"")</f>
        <v/>
      </c>
      <c r="J7" s="11">
        <f>IFERROR(I7/(1+'04_PARAMETER'!$B$39),"")</f>
        <v/>
      </c>
      <c r="K7" s="15">
        <f>IFERROR(_xlfn.XLOOKUP(D7&amp;"|"&amp;C7,'04_PARAMETER'!$E$6:$E$23,'04_PARAMETER'!$F$6:$F$23),"")</f>
        <v/>
      </c>
      <c r="L7" s="11">
        <f>IFERROR(J7*K7,"")</f>
        <v/>
      </c>
      <c r="M7" s="11">
        <f>IFERROR(J7*_xlfn.XLOOKUP(D7,'04_PARAMETER'!$H$6:$H$8,'04_PARAMETER'!$I$6:$I$8),"")</f>
        <v/>
      </c>
      <c r="N7" s="11">
        <f>IFERROR(_xlfn.XLOOKUP('03_CLEAN_DATA'!G7,'04_PARAMETER'!$A$22:$A$27,'04_PARAMETER'!$B$22:$B$27,"",1),"")</f>
        <v/>
      </c>
      <c r="O7" s="11">
        <f>'04_PARAMETER'!$B$40</f>
        <v/>
      </c>
      <c r="P7" s="11">
        <f>IFERROR(J7-E7-L7-M7-N7-O7,"")</f>
        <v/>
      </c>
      <c r="Q7" s="15">
        <f>IFERROR(P7/J7,"")</f>
        <v/>
      </c>
      <c r="R7" s="15">
        <f>IFERROR(P7/E7,"")</f>
        <v/>
      </c>
      <c r="S7" s="11">
        <f>IFERROR((E7+N7+O7)/(1-K7-_xlfn.XLOOKUP(D7,'04_PARAMETER'!$H$6:$H$8,'04_PARAMETER'!$I$6:$I$8))*(1+'04_PARAMETER'!$B$39),"")</f>
        <v/>
      </c>
      <c r="T7" s="10">
        <f>IF(P7="","keine Berechnung",IF(P7&lt;0,"Verlust",IF(Q7&lt;0.15,"duenn",IF(Q7&lt;0.3,"tragfaehig","gut"))))</f>
        <v/>
      </c>
    </row>
    <row r="8">
      <c r="A8" s="10">
        <f>'03_CLEAN_DATA'!A8</f>
        <v/>
      </c>
      <c r="B8" s="10">
        <f>'03_CLEAN_DATA'!B8</f>
        <v/>
      </c>
      <c r="C8" s="10">
        <f>'03_CLEAN_DATA'!C8</f>
        <v/>
      </c>
      <c r="D8" s="10">
        <f>'03_CLEAN_DATA'!D8</f>
        <v/>
      </c>
      <c r="E8" s="11">
        <f>IF('03_CLEAN_DATA'!E8="","",'03_CLEAN_DATA'!E8)</f>
        <v/>
      </c>
      <c r="F8" s="11">
        <f>IFERROR(_xlfn.XLOOKUP(C8,'04_PARAMETER'!$A$31:$A$36,'04_PARAMETER'!$B$31:$B$36),"")</f>
        <v/>
      </c>
      <c r="G8" s="16">
        <f>IFERROR(_xlfn.XLOOKUP(C8,'04_PARAMETER'!$A$31:$A$36,'04_PARAMETER'!$E$31:$E$36),"")</f>
        <v/>
      </c>
      <c r="H8" s="11">
        <f>IFERROR((E8+F8)*(1+'04_PARAMETER'!$B$39)*G8,"")</f>
        <v/>
      </c>
      <c r="I8" s="11">
        <f>IFERROR(_xlfn.XLOOKUP(H8,'04_PARAMETER'!$E$41:$E$104,'04_PARAMETER'!$E$41:$E$104,"",1),"")</f>
        <v/>
      </c>
      <c r="J8" s="11">
        <f>IFERROR(I8/(1+'04_PARAMETER'!$B$39),"")</f>
        <v/>
      </c>
      <c r="K8" s="15">
        <f>IFERROR(_xlfn.XLOOKUP(D8&amp;"|"&amp;C8,'04_PARAMETER'!$E$6:$E$23,'04_PARAMETER'!$F$6:$F$23),"")</f>
        <v/>
      </c>
      <c r="L8" s="11">
        <f>IFERROR(J8*K8,"")</f>
        <v/>
      </c>
      <c r="M8" s="11">
        <f>IFERROR(J8*_xlfn.XLOOKUP(D8,'04_PARAMETER'!$H$6:$H$8,'04_PARAMETER'!$I$6:$I$8),"")</f>
        <v/>
      </c>
      <c r="N8" s="11">
        <f>IFERROR(_xlfn.XLOOKUP('03_CLEAN_DATA'!G8,'04_PARAMETER'!$A$22:$A$27,'04_PARAMETER'!$B$22:$B$27,"",1),"")</f>
        <v/>
      </c>
      <c r="O8" s="11">
        <f>'04_PARAMETER'!$B$40</f>
        <v/>
      </c>
      <c r="P8" s="11">
        <f>IFERROR(J8-E8-L8-M8-N8-O8,"")</f>
        <v/>
      </c>
      <c r="Q8" s="15">
        <f>IFERROR(P8/J8,"")</f>
        <v/>
      </c>
      <c r="R8" s="15">
        <f>IFERROR(P8/E8,"")</f>
        <v/>
      </c>
      <c r="S8" s="11">
        <f>IFERROR((E8+N8+O8)/(1-K8-_xlfn.XLOOKUP(D8,'04_PARAMETER'!$H$6:$H$8,'04_PARAMETER'!$I$6:$I$8))*(1+'04_PARAMETER'!$B$39),"")</f>
        <v/>
      </c>
      <c r="T8" s="10">
        <f>IF(P8="","keine Berechnung",IF(P8&lt;0,"Verlust",IF(Q8&lt;0.15,"duenn",IF(Q8&lt;0.3,"tragfaehig","gut"))))</f>
        <v/>
      </c>
    </row>
    <row r="9">
      <c r="A9" s="10">
        <f>'03_CLEAN_DATA'!A9</f>
        <v/>
      </c>
      <c r="B9" s="10">
        <f>'03_CLEAN_DATA'!B9</f>
        <v/>
      </c>
      <c r="C9" s="10">
        <f>'03_CLEAN_DATA'!C9</f>
        <v/>
      </c>
      <c r="D9" s="10">
        <f>'03_CLEAN_DATA'!D9</f>
        <v/>
      </c>
      <c r="E9" s="11">
        <f>IF('03_CLEAN_DATA'!E9="","",'03_CLEAN_DATA'!E9)</f>
        <v/>
      </c>
      <c r="F9" s="11">
        <f>IFERROR(_xlfn.XLOOKUP(C9,'04_PARAMETER'!$A$31:$A$36,'04_PARAMETER'!$B$31:$B$36),"")</f>
        <v/>
      </c>
      <c r="G9" s="16">
        <f>IFERROR(_xlfn.XLOOKUP(C9,'04_PARAMETER'!$A$31:$A$36,'04_PARAMETER'!$E$31:$E$36),"")</f>
        <v/>
      </c>
      <c r="H9" s="11">
        <f>IFERROR((E9+F9)*(1+'04_PARAMETER'!$B$39)*G9,"")</f>
        <v/>
      </c>
      <c r="I9" s="11">
        <f>IFERROR(_xlfn.XLOOKUP(H9,'04_PARAMETER'!$E$41:$E$104,'04_PARAMETER'!$E$41:$E$104,"",1),"")</f>
        <v/>
      </c>
      <c r="J9" s="11">
        <f>IFERROR(I9/(1+'04_PARAMETER'!$B$39),"")</f>
        <v/>
      </c>
      <c r="K9" s="15">
        <f>IFERROR(_xlfn.XLOOKUP(D9&amp;"|"&amp;C9,'04_PARAMETER'!$E$6:$E$23,'04_PARAMETER'!$F$6:$F$23),"")</f>
        <v/>
      </c>
      <c r="L9" s="11">
        <f>IFERROR(J9*K9,"")</f>
        <v/>
      </c>
      <c r="M9" s="11">
        <f>IFERROR(J9*_xlfn.XLOOKUP(D9,'04_PARAMETER'!$H$6:$H$8,'04_PARAMETER'!$I$6:$I$8),"")</f>
        <v/>
      </c>
      <c r="N9" s="11">
        <f>IFERROR(_xlfn.XLOOKUP('03_CLEAN_DATA'!G9,'04_PARAMETER'!$A$22:$A$27,'04_PARAMETER'!$B$22:$B$27,"",1),"")</f>
        <v/>
      </c>
      <c r="O9" s="11">
        <f>'04_PARAMETER'!$B$40</f>
        <v/>
      </c>
      <c r="P9" s="11">
        <f>IFERROR(J9-E9-L9-M9-N9-O9,"")</f>
        <v/>
      </c>
      <c r="Q9" s="15">
        <f>IFERROR(P9/J9,"")</f>
        <v/>
      </c>
      <c r="R9" s="15">
        <f>IFERROR(P9/E9,"")</f>
        <v/>
      </c>
      <c r="S9" s="11">
        <f>IFERROR((E9+N9+O9)/(1-K9-_xlfn.XLOOKUP(D9,'04_PARAMETER'!$H$6:$H$8,'04_PARAMETER'!$I$6:$I$8))*(1+'04_PARAMETER'!$B$39),"")</f>
        <v/>
      </c>
      <c r="T9" s="10">
        <f>IF(P9="","keine Berechnung",IF(P9&lt;0,"Verlust",IF(Q9&lt;0.15,"duenn",IF(Q9&lt;0.3,"tragfaehig","gut"))))</f>
        <v/>
      </c>
    </row>
    <row r="10">
      <c r="A10" s="10">
        <f>'03_CLEAN_DATA'!A10</f>
        <v/>
      </c>
      <c r="B10" s="10">
        <f>'03_CLEAN_DATA'!B10</f>
        <v/>
      </c>
      <c r="C10" s="10">
        <f>'03_CLEAN_DATA'!C10</f>
        <v/>
      </c>
      <c r="D10" s="10">
        <f>'03_CLEAN_DATA'!D10</f>
        <v/>
      </c>
      <c r="E10" s="11">
        <f>IF('03_CLEAN_DATA'!E10="","",'03_CLEAN_DATA'!E10)</f>
        <v/>
      </c>
      <c r="F10" s="11">
        <f>IFERROR(_xlfn.XLOOKUP(C10,'04_PARAMETER'!$A$31:$A$36,'04_PARAMETER'!$B$31:$B$36),"")</f>
        <v/>
      </c>
      <c r="G10" s="16">
        <f>IFERROR(_xlfn.XLOOKUP(C10,'04_PARAMETER'!$A$31:$A$36,'04_PARAMETER'!$E$31:$E$36),"")</f>
        <v/>
      </c>
      <c r="H10" s="11">
        <f>IFERROR((E10+F10)*(1+'04_PARAMETER'!$B$39)*G10,"")</f>
        <v/>
      </c>
      <c r="I10" s="11">
        <f>IFERROR(_xlfn.XLOOKUP(H10,'04_PARAMETER'!$E$41:$E$104,'04_PARAMETER'!$E$41:$E$104,"",1),"")</f>
        <v/>
      </c>
      <c r="J10" s="11">
        <f>IFERROR(I10/(1+'04_PARAMETER'!$B$39),"")</f>
        <v/>
      </c>
      <c r="K10" s="15">
        <f>IFERROR(_xlfn.XLOOKUP(D10&amp;"|"&amp;C10,'04_PARAMETER'!$E$6:$E$23,'04_PARAMETER'!$F$6:$F$23),"")</f>
        <v/>
      </c>
      <c r="L10" s="11">
        <f>IFERROR(J10*K10,"")</f>
        <v/>
      </c>
      <c r="M10" s="11">
        <f>IFERROR(J10*_xlfn.XLOOKUP(D10,'04_PARAMETER'!$H$6:$H$8,'04_PARAMETER'!$I$6:$I$8),"")</f>
        <v/>
      </c>
      <c r="N10" s="11">
        <f>IFERROR(_xlfn.XLOOKUP('03_CLEAN_DATA'!G10,'04_PARAMETER'!$A$22:$A$27,'04_PARAMETER'!$B$22:$B$27,"",1),"")</f>
        <v/>
      </c>
      <c r="O10" s="11">
        <f>'04_PARAMETER'!$B$40</f>
        <v/>
      </c>
      <c r="P10" s="11">
        <f>IFERROR(J10-E10-L10-M10-N10-O10,"")</f>
        <v/>
      </c>
      <c r="Q10" s="15">
        <f>IFERROR(P10/J10,"")</f>
        <v/>
      </c>
      <c r="R10" s="15">
        <f>IFERROR(P10/E10,"")</f>
        <v/>
      </c>
      <c r="S10" s="11">
        <f>IFERROR((E10+N10+O10)/(1-K10-_xlfn.XLOOKUP(D10,'04_PARAMETER'!$H$6:$H$8,'04_PARAMETER'!$I$6:$I$8))*(1+'04_PARAMETER'!$B$39),"")</f>
        <v/>
      </c>
      <c r="T10" s="10">
        <f>IF(P10="","keine Berechnung",IF(P10&lt;0,"Verlust",IF(Q10&lt;0.15,"duenn",IF(Q10&lt;0.3,"tragfaehig","gut"))))</f>
        <v/>
      </c>
    </row>
    <row r="11">
      <c r="A11" s="10">
        <f>'03_CLEAN_DATA'!A11</f>
        <v/>
      </c>
      <c r="B11" s="10">
        <f>'03_CLEAN_DATA'!B11</f>
        <v/>
      </c>
      <c r="C11" s="10">
        <f>'03_CLEAN_DATA'!C11</f>
        <v/>
      </c>
      <c r="D11" s="10">
        <f>'03_CLEAN_DATA'!D11</f>
        <v/>
      </c>
      <c r="E11" s="11">
        <f>IF('03_CLEAN_DATA'!E11="","",'03_CLEAN_DATA'!E11)</f>
        <v/>
      </c>
      <c r="F11" s="11">
        <f>IFERROR(_xlfn.XLOOKUP(C11,'04_PARAMETER'!$A$31:$A$36,'04_PARAMETER'!$B$31:$B$36),"")</f>
        <v/>
      </c>
      <c r="G11" s="16">
        <f>IFERROR(_xlfn.XLOOKUP(C11,'04_PARAMETER'!$A$31:$A$36,'04_PARAMETER'!$E$31:$E$36),"")</f>
        <v/>
      </c>
      <c r="H11" s="11">
        <f>IFERROR((E11+F11)*(1+'04_PARAMETER'!$B$39)*G11,"")</f>
        <v/>
      </c>
      <c r="I11" s="11">
        <f>IFERROR(_xlfn.XLOOKUP(H11,'04_PARAMETER'!$E$41:$E$104,'04_PARAMETER'!$E$41:$E$104,"",1),"")</f>
        <v/>
      </c>
      <c r="J11" s="11">
        <f>IFERROR(I11/(1+'04_PARAMETER'!$B$39),"")</f>
        <v/>
      </c>
      <c r="K11" s="15">
        <f>IFERROR(_xlfn.XLOOKUP(D11&amp;"|"&amp;C11,'04_PARAMETER'!$E$6:$E$23,'04_PARAMETER'!$F$6:$F$23),"")</f>
        <v/>
      </c>
      <c r="L11" s="11">
        <f>IFERROR(J11*K11,"")</f>
        <v/>
      </c>
      <c r="M11" s="11">
        <f>IFERROR(J11*_xlfn.XLOOKUP(D11,'04_PARAMETER'!$H$6:$H$8,'04_PARAMETER'!$I$6:$I$8),"")</f>
        <v/>
      </c>
      <c r="N11" s="11">
        <f>IFERROR(_xlfn.XLOOKUP('03_CLEAN_DATA'!G11,'04_PARAMETER'!$A$22:$A$27,'04_PARAMETER'!$B$22:$B$27,"",1),"")</f>
        <v/>
      </c>
      <c r="O11" s="11">
        <f>'04_PARAMETER'!$B$40</f>
        <v/>
      </c>
      <c r="P11" s="11">
        <f>IFERROR(J11-E11-L11-M11-N11-O11,"")</f>
        <v/>
      </c>
      <c r="Q11" s="15">
        <f>IFERROR(P11/J11,"")</f>
        <v/>
      </c>
      <c r="R11" s="15">
        <f>IFERROR(P11/E11,"")</f>
        <v/>
      </c>
      <c r="S11" s="11">
        <f>IFERROR((E11+N11+O11)/(1-K11-_xlfn.XLOOKUP(D11,'04_PARAMETER'!$H$6:$H$8,'04_PARAMETER'!$I$6:$I$8))*(1+'04_PARAMETER'!$B$39),"")</f>
        <v/>
      </c>
      <c r="T11" s="10">
        <f>IF(P11="","keine Berechnung",IF(P11&lt;0,"Verlust",IF(Q11&lt;0.15,"duenn",IF(Q11&lt;0.3,"tragfaehig","gut"))))</f>
        <v/>
      </c>
    </row>
    <row r="12">
      <c r="A12" s="10">
        <f>'03_CLEAN_DATA'!A12</f>
        <v/>
      </c>
      <c r="B12" s="10">
        <f>'03_CLEAN_DATA'!B12</f>
        <v/>
      </c>
      <c r="C12" s="10">
        <f>'03_CLEAN_DATA'!C12</f>
        <v/>
      </c>
      <c r="D12" s="10">
        <f>'03_CLEAN_DATA'!D12</f>
        <v/>
      </c>
      <c r="E12" s="11">
        <f>IF('03_CLEAN_DATA'!E12="","",'03_CLEAN_DATA'!E12)</f>
        <v/>
      </c>
      <c r="F12" s="11">
        <f>IFERROR(_xlfn.XLOOKUP(C12,'04_PARAMETER'!$A$31:$A$36,'04_PARAMETER'!$B$31:$B$36),"")</f>
        <v/>
      </c>
      <c r="G12" s="16">
        <f>IFERROR(_xlfn.XLOOKUP(C12,'04_PARAMETER'!$A$31:$A$36,'04_PARAMETER'!$E$31:$E$36),"")</f>
        <v/>
      </c>
      <c r="H12" s="11">
        <f>IFERROR((E12+F12)*(1+'04_PARAMETER'!$B$39)*G12,"")</f>
        <v/>
      </c>
      <c r="I12" s="11">
        <f>IFERROR(_xlfn.XLOOKUP(H12,'04_PARAMETER'!$E$41:$E$104,'04_PARAMETER'!$E$41:$E$104,"",1),"")</f>
        <v/>
      </c>
      <c r="J12" s="11">
        <f>IFERROR(I12/(1+'04_PARAMETER'!$B$39),"")</f>
        <v/>
      </c>
      <c r="K12" s="15">
        <f>IFERROR(_xlfn.XLOOKUP(D12&amp;"|"&amp;C12,'04_PARAMETER'!$E$6:$E$23,'04_PARAMETER'!$F$6:$F$23),"")</f>
        <v/>
      </c>
      <c r="L12" s="11">
        <f>IFERROR(J12*K12,"")</f>
        <v/>
      </c>
      <c r="M12" s="11">
        <f>IFERROR(J12*_xlfn.XLOOKUP(D12,'04_PARAMETER'!$H$6:$H$8,'04_PARAMETER'!$I$6:$I$8),"")</f>
        <v/>
      </c>
      <c r="N12" s="11">
        <f>IFERROR(_xlfn.XLOOKUP('03_CLEAN_DATA'!G12,'04_PARAMETER'!$A$22:$A$27,'04_PARAMETER'!$B$22:$B$27,"",1),"")</f>
        <v/>
      </c>
      <c r="O12" s="11">
        <f>'04_PARAMETER'!$B$40</f>
        <v/>
      </c>
      <c r="P12" s="11">
        <f>IFERROR(J12-E12-L12-M12-N12-O12,"")</f>
        <v/>
      </c>
      <c r="Q12" s="15">
        <f>IFERROR(P12/J12,"")</f>
        <v/>
      </c>
      <c r="R12" s="15">
        <f>IFERROR(P12/E12,"")</f>
        <v/>
      </c>
      <c r="S12" s="11">
        <f>IFERROR((E12+N12+O12)/(1-K12-_xlfn.XLOOKUP(D12,'04_PARAMETER'!$H$6:$H$8,'04_PARAMETER'!$I$6:$I$8))*(1+'04_PARAMETER'!$B$39),"")</f>
        <v/>
      </c>
      <c r="T12" s="10">
        <f>IF(P12="","keine Berechnung",IF(P12&lt;0,"Verlust",IF(Q12&lt;0.15,"duenn",IF(Q12&lt;0.3,"tragfaehig","gut"))))</f>
        <v/>
      </c>
    </row>
    <row r="13">
      <c r="A13" s="10">
        <f>'03_CLEAN_DATA'!A13</f>
        <v/>
      </c>
      <c r="B13" s="10">
        <f>'03_CLEAN_DATA'!B13</f>
        <v/>
      </c>
      <c r="C13" s="10">
        <f>'03_CLEAN_DATA'!C13</f>
        <v/>
      </c>
      <c r="D13" s="10">
        <f>'03_CLEAN_DATA'!D13</f>
        <v/>
      </c>
      <c r="E13" s="11">
        <f>IF('03_CLEAN_DATA'!E13="","",'03_CLEAN_DATA'!E13)</f>
        <v/>
      </c>
      <c r="F13" s="11">
        <f>IFERROR(_xlfn.XLOOKUP(C13,'04_PARAMETER'!$A$31:$A$36,'04_PARAMETER'!$B$31:$B$36),"")</f>
        <v/>
      </c>
      <c r="G13" s="16">
        <f>IFERROR(_xlfn.XLOOKUP(C13,'04_PARAMETER'!$A$31:$A$36,'04_PARAMETER'!$E$31:$E$36),"")</f>
        <v/>
      </c>
      <c r="H13" s="11">
        <f>IFERROR((E13+F13)*(1+'04_PARAMETER'!$B$39)*G13,"")</f>
        <v/>
      </c>
      <c r="I13" s="11">
        <f>IFERROR(_xlfn.XLOOKUP(H13,'04_PARAMETER'!$E$41:$E$104,'04_PARAMETER'!$E$41:$E$104,"",1),"")</f>
        <v/>
      </c>
      <c r="J13" s="11">
        <f>IFERROR(I13/(1+'04_PARAMETER'!$B$39),"")</f>
        <v/>
      </c>
      <c r="K13" s="15">
        <f>IFERROR(_xlfn.XLOOKUP(D13&amp;"|"&amp;C13,'04_PARAMETER'!$E$6:$E$23,'04_PARAMETER'!$F$6:$F$23),"")</f>
        <v/>
      </c>
      <c r="L13" s="11">
        <f>IFERROR(J13*K13,"")</f>
        <v/>
      </c>
      <c r="M13" s="11">
        <f>IFERROR(J13*_xlfn.XLOOKUP(D13,'04_PARAMETER'!$H$6:$H$8,'04_PARAMETER'!$I$6:$I$8),"")</f>
        <v/>
      </c>
      <c r="N13" s="11">
        <f>IFERROR(_xlfn.XLOOKUP('03_CLEAN_DATA'!G13,'04_PARAMETER'!$A$22:$A$27,'04_PARAMETER'!$B$22:$B$27,"",1),"")</f>
        <v/>
      </c>
      <c r="O13" s="11">
        <f>'04_PARAMETER'!$B$40</f>
        <v/>
      </c>
      <c r="P13" s="11">
        <f>IFERROR(J13-E13-L13-M13-N13-O13,"")</f>
        <v/>
      </c>
      <c r="Q13" s="15">
        <f>IFERROR(P13/J13,"")</f>
        <v/>
      </c>
      <c r="R13" s="15">
        <f>IFERROR(P13/E13,"")</f>
        <v/>
      </c>
      <c r="S13" s="11">
        <f>IFERROR((E13+N13+O13)/(1-K13-_xlfn.XLOOKUP(D13,'04_PARAMETER'!$H$6:$H$8,'04_PARAMETER'!$I$6:$I$8))*(1+'04_PARAMETER'!$B$39),"")</f>
        <v/>
      </c>
      <c r="T13" s="10">
        <f>IF(P13="","keine Berechnung",IF(P13&lt;0,"Verlust",IF(Q13&lt;0.15,"duenn",IF(Q13&lt;0.3,"tragfaehig","gut"))))</f>
        <v/>
      </c>
    </row>
    <row r="14">
      <c r="A14" s="10">
        <f>'03_CLEAN_DATA'!A14</f>
        <v/>
      </c>
      <c r="B14" s="10">
        <f>'03_CLEAN_DATA'!B14</f>
        <v/>
      </c>
      <c r="C14" s="10">
        <f>'03_CLEAN_DATA'!C14</f>
        <v/>
      </c>
      <c r="D14" s="10">
        <f>'03_CLEAN_DATA'!D14</f>
        <v/>
      </c>
      <c r="E14" s="11">
        <f>IF('03_CLEAN_DATA'!E14="","",'03_CLEAN_DATA'!E14)</f>
        <v/>
      </c>
      <c r="F14" s="11">
        <f>IFERROR(_xlfn.XLOOKUP(C14,'04_PARAMETER'!$A$31:$A$36,'04_PARAMETER'!$B$31:$B$36),"")</f>
        <v/>
      </c>
      <c r="G14" s="16">
        <f>IFERROR(_xlfn.XLOOKUP(C14,'04_PARAMETER'!$A$31:$A$36,'04_PARAMETER'!$E$31:$E$36),"")</f>
        <v/>
      </c>
      <c r="H14" s="11">
        <f>IFERROR((E14+F14)*(1+'04_PARAMETER'!$B$39)*G14,"")</f>
        <v/>
      </c>
      <c r="I14" s="11">
        <f>IFERROR(_xlfn.XLOOKUP(H14,'04_PARAMETER'!$E$41:$E$104,'04_PARAMETER'!$E$41:$E$104,"",1),"")</f>
        <v/>
      </c>
      <c r="J14" s="11">
        <f>IFERROR(I14/(1+'04_PARAMETER'!$B$39),"")</f>
        <v/>
      </c>
      <c r="K14" s="15">
        <f>IFERROR(_xlfn.XLOOKUP(D14&amp;"|"&amp;C14,'04_PARAMETER'!$E$6:$E$23,'04_PARAMETER'!$F$6:$F$23),"")</f>
        <v/>
      </c>
      <c r="L14" s="11">
        <f>IFERROR(J14*K14,"")</f>
        <v/>
      </c>
      <c r="M14" s="11">
        <f>IFERROR(J14*_xlfn.XLOOKUP(D14,'04_PARAMETER'!$H$6:$H$8,'04_PARAMETER'!$I$6:$I$8),"")</f>
        <v/>
      </c>
      <c r="N14" s="11">
        <f>IFERROR(_xlfn.XLOOKUP('03_CLEAN_DATA'!G14,'04_PARAMETER'!$A$22:$A$27,'04_PARAMETER'!$B$22:$B$27,"",1),"")</f>
        <v/>
      </c>
      <c r="O14" s="11">
        <f>'04_PARAMETER'!$B$40</f>
        <v/>
      </c>
      <c r="P14" s="11">
        <f>IFERROR(J14-E14-L14-M14-N14-O14,"")</f>
        <v/>
      </c>
      <c r="Q14" s="15">
        <f>IFERROR(P14/J14,"")</f>
        <v/>
      </c>
      <c r="R14" s="15">
        <f>IFERROR(P14/E14,"")</f>
        <v/>
      </c>
      <c r="S14" s="11">
        <f>IFERROR((E14+N14+O14)/(1-K14-_xlfn.XLOOKUP(D14,'04_PARAMETER'!$H$6:$H$8,'04_PARAMETER'!$I$6:$I$8))*(1+'04_PARAMETER'!$B$39),"")</f>
        <v/>
      </c>
      <c r="T14" s="10">
        <f>IF(P14="","keine Berechnung",IF(P14&lt;0,"Verlust",IF(Q14&lt;0.15,"duenn",IF(Q14&lt;0.3,"tragfaehig","gut"))))</f>
        <v/>
      </c>
    </row>
    <row r="15">
      <c r="A15" s="10">
        <f>'03_CLEAN_DATA'!A15</f>
        <v/>
      </c>
      <c r="B15" s="10">
        <f>'03_CLEAN_DATA'!B15</f>
        <v/>
      </c>
      <c r="C15" s="10">
        <f>'03_CLEAN_DATA'!C15</f>
        <v/>
      </c>
      <c r="D15" s="10">
        <f>'03_CLEAN_DATA'!D15</f>
        <v/>
      </c>
      <c r="E15" s="11">
        <f>IF('03_CLEAN_DATA'!E15="","",'03_CLEAN_DATA'!E15)</f>
        <v/>
      </c>
      <c r="F15" s="11">
        <f>IFERROR(_xlfn.XLOOKUP(C15,'04_PARAMETER'!$A$31:$A$36,'04_PARAMETER'!$B$31:$B$36),"")</f>
        <v/>
      </c>
      <c r="G15" s="16">
        <f>IFERROR(_xlfn.XLOOKUP(C15,'04_PARAMETER'!$A$31:$A$36,'04_PARAMETER'!$E$31:$E$36),"")</f>
        <v/>
      </c>
      <c r="H15" s="11">
        <f>IFERROR((E15+F15)*(1+'04_PARAMETER'!$B$39)*G15,"")</f>
        <v/>
      </c>
      <c r="I15" s="11">
        <f>IFERROR(_xlfn.XLOOKUP(H15,'04_PARAMETER'!$E$41:$E$104,'04_PARAMETER'!$E$41:$E$104,"",1),"")</f>
        <v/>
      </c>
      <c r="J15" s="11">
        <f>IFERROR(I15/(1+'04_PARAMETER'!$B$39),"")</f>
        <v/>
      </c>
      <c r="K15" s="15">
        <f>IFERROR(_xlfn.XLOOKUP(D15&amp;"|"&amp;C15,'04_PARAMETER'!$E$6:$E$23,'04_PARAMETER'!$F$6:$F$23),"")</f>
        <v/>
      </c>
      <c r="L15" s="11">
        <f>IFERROR(J15*K15,"")</f>
        <v/>
      </c>
      <c r="M15" s="11">
        <f>IFERROR(J15*_xlfn.XLOOKUP(D15,'04_PARAMETER'!$H$6:$H$8,'04_PARAMETER'!$I$6:$I$8),"")</f>
        <v/>
      </c>
      <c r="N15" s="11">
        <f>IFERROR(_xlfn.XLOOKUP('03_CLEAN_DATA'!G15,'04_PARAMETER'!$A$22:$A$27,'04_PARAMETER'!$B$22:$B$27,"",1),"")</f>
        <v/>
      </c>
      <c r="O15" s="11">
        <f>'04_PARAMETER'!$B$40</f>
        <v/>
      </c>
      <c r="P15" s="11">
        <f>IFERROR(J15-E15-L15-M15-N15-O15,"")</f>
        <v/>
      </c>
      <c r="Q15" s="15">
        <f>IFERROR(P15/J15,"")</f>
        <v/>
      </c>
      <c r="R15" s="15">
        <f>IFERROR(P15/E15,"")</f>
        <v/>
      </c>
      <c r="S15" s="11">
        <f>IFERROR((E15+N15+O15)/(1-K15-_xlfn.XLOOKUP(D15,'04_PARAMETER'!$H$6:$H$8,'04_PARAMETER'!$I$6:$I$8))*(1+'04_PARAMETER'!$B$39),"")</f>
        <v/>
      </c>
      <c r="T15" s="10">
        <f>IF(P15="","keine Berechnung",IF(P15&lt;0,"Verlust",IF(Q15&lt;0.15,"duenn",IF(Q15&lt;0.3,"tragfaehig","gut"))))</f>
        <v/>
      </c>
    </row>
    <row r="16">
      <c r="A16" s="10">
        <f>'03_CLEAN_DATA'!A16</f>
        <v/>
      </c>
      <c r="B16" s="10">
        <f>'03_CLEAN_DATA'!B16</f>
        <v/>
      </c>
      <c r="C16" s="10">
        <f>'03_CLEAN_DATA'!C16</f>
        <v/>
      </c>
      <c r="D16" s="10">
        <f>'03_CLEAN_DATA'!D16</f>
        <v/>
      </c>
      <c r="E16" s="11">
        <f>IF('03_CLEAN_DATA'!E16="","",'03_CLEAN_DATA'!E16)</f>
        <v/>
      </c>
      <c r="F16" s="11">
        <f>IFERROR(_xlfn.XLOOKUP(C16,'04_PARAMETER'!$A$31:$A$36,'04_PARAMETER'!$B$31:$B$36),"")</f>
        <v/>
      </c>
      <c r="G16" s="16">
        <f>IFERROR(_xlfn.XLOOKUP(C16,'04_PARAMETER'!$A$31:$A$36,'04_PARAMETER'!$E$31:$E$36),"")</f>
        <v/>
      </c>
      <c r="H16" s="11">
        <f>IFERROR((E16+F16)*(1+'04_PARAMETER'!$B$39)*G16,"")</f>
        <v/>
      </c>
      <c r="I16" s="11">
        <f>IFERROR(_xlfn.XLOOKUP(H16,'04_PARAMETER'!$E$41:$E$104,'04_PARAMETER'!$E$41:$E$104,"",1),"")</f>
        <v/>
      </c>
      <c r="J16" s="11">
        <f>IFERROR(I16/(1+'04_PARAMETER'!$B$39),"")</f>
        <v/>
      </c>
      <c r="K16" s="15">
        <f>IFERROR(_xlfn.XLOOKUP(D16&amp;"|"&amp;C16,'04_PARAMETER'!$E$6:$E$23,'04_PARAMETER'!$F$6:$F$23),"")</f>
        <v/>
      </c>
      <c r="L16" s="11">
        <f>IFERROR(J16*K16,"")</f>
        <v/>
      </c>
      <c r="M16" s="11">
        <f>IFERROR(J16*_xlfn.XLOOKUP(D16,'04_PARAMETER'!$H$6:$H$8,'04_PARAMETER'!$I$6:$I$8),"")</f>
        <v/>
      </c>
      <c r="N16" s="11">
        <f>IFERROR(_xlfn.XLOOKUP('03_CLEAN_DATA'!G16,'04_PARAMETER'!$A$22:$A$27,'04_PARAMETER'!$B$22:$B$27,"",1),"")</f>
        <v/>
      </c>
      <c r="O16" s="11">
        <f>'04_PARAMETER'!$B$40</f>
        <v/>
      </c>
      <c r="P16" s="11">
        <f>IFERROR(J16-E16-L16-M16-N16-O16,"")</f>
        <v/>
      </c>
      <c r="Q16" s="15">
        <f>IFERROR(P16/J16,"")</f>
        <v/>
      </c>
      <c r="R16" s="15">
        <f>IFERROR(P16/E16,"")</f>
        <v/>
      </c>
      <c r="S16" s="11">
        <f>IFERROR((E16+N16+O16)/(1-K16-_xlfn.XLOOKUP(D16,'04_PARAMETER'!$H$6:$H$8,'04_PARAMETER'!$I$6:$I$8))*(1+'04_PARAMETER'!$B$39),"")</f>
        <v/>
      </c>
      <c r="T16" s="10">
        <f>IF(P16="","keine Berechnung",IF(P16&lt;0,"Verlust",IF(Q16&lt;0.15,"duenn",IF(Q16&lt;0.3,"tragfaehig","gut"))))</f>
        <v/>
      </c>
    </row>
    <row r="17">
      <c r="A17" s="10">
        <f>'03_CLEAN_DATA'!A17</f>
        <v/>
      </c>
      <c r="B17" s="10">
        <f>'03_CLEAN_DATA'!B17</f>
        <v/>
      </c>
      <c r="C17" s="10">
        <f>'03_CLEAN_DATA'!C17</f>
        <v/>
      </c>
      <c r="D17" s="10">
        <f>'03_CLEAN_DATA'!D17</f>
        <v/>
      </c>
      <c r="E17" s="11">
        <f>IF('03_CLEAN_DATA'!E17="","",'03_CLEAN_DATA'!E17)</f>
        <v/>
      </c>
      <c r="F17" s="11">
        <f>IFERROR(_xlfn.XLOOKUP(C17,'04_PARAMETER'!$A$31:$A$36,'04_PARAMETER'!$B$31:$B$36),"")</f>
        <v/>
      </c>
      <c r="G17" s="16">
        <f>IFERROR(_xlfn.XLOOKUP(C17,'04_PARAMETER'!$A$31:$A$36,'04_PARAMETER'!$E$31:$E$36),"")</f>
        <v/>
      </c>
      <c r="H17" s="11">
        <f>IFERROR((E17+F17)*(1+'04_PARAMETER'!$B$39)*G17,"")</f>
        <v/>
      </c>
      <c r="I17" s="11">
        <f>IFERROR(_xlfn.XLOOKUP(H17,'04_PARAMETER'!$E$41:$E$104,'04_PARAMETER'!$E$41:$E$104,"",1),"")</f>
        <v/>
      </c>
      <c r="J17" s="11">
        <f>IFERROR(I17/(1+'04_PARAMETER'!$B$39),"")</f>
        <v/>
      </c>
      <c r="K17" s="15">
        <f>IFERROR(_xlfn.XLOOKUP(D17&amp;"|"&amp;C17,'04_PARAMETER'!$E$6:$E$23,'04_PARAMETER'!$F$6:$F$23),"")</f>
        <v/>
      </c>
      <c r="L17" s="11">
        <f>IFERROR(J17*K17,"")</f>
        <v/>
      </c>
      <c r="M17" s="11">
        <f>IFERROR(J17*_xlfn.XLOOKUP(D17,'04_PARAMETER'!$H$6:$H$8,'04_PARAMETER'!$I$6:$I$8),"")</f>
        <v/>
      </c>
      <c r="N17" s="11">
        <f>IFERROR(_xlfn.XLOOKUP('03_CLEAN_DATA'!G17,'04_PARAMETER'!$A$22:$A$27,'04_PARAMETER'!$B$22:$B$27,"",1),"")</f>
        <v/>
      </c>
      <c r="O17" s="11">
        <f>'04_PARAMETER'!$B$40</f>
        <v/>
      </c>
      <c r="P17" s="11">
        <f>IFERROR(J17-E17-L17-M17-N17-O17,"")</f>
        <v/>
      </c>
      <c r="Q17" s="15">
        <f>IFERROR(P17/J17,"")</f>
        <v/>
      </c>
      <c r="R17" s="15">
        <f>IFERROR(P17/E17,"")</f>
        <v/>
      </c>
      <c r="S17" s="11">
        <f>IFERROR((E17+N17+O17)/(1-K17-_xlfn.XLOOKUP(D17,'04_PARAMETER'!$H$6:$H$8,'04_PARAMETER'!$I$6:$I$8))*(1+'04_PARAMETER'!$B$39),"")</f>
        <v/>
      </c>
      <c r="T17" s="10">
        <f>IF(P17="","keine Berechnung",IF(P17&lt;0,"Verlust",IF(Q17&lt;0.15,"duenn",IF(Q17&lt;0.3,"tragfaehig","gut"))))</f>
        <v/>
      </c>
    </row>
    <row r="18">
      <c r="A18" s="10">
        <f>'03_CLEAN_DATA'!A18</f>
        <v/>
      </c>
      <c r="B18" s="10">
        <f>'03_CLEAN_DATA'!B18</f>
        <v/>
      </c>
      <c r="C18" s="10">
        <f>'03_CLEAN_DATA'!C18</f>
        <v/>
      </c>
      <c r="D18" s="10">
        <f>'03_CLEAN_DATA'!D18</f>
        <v/>
      </c>
      <c r="E18" s="11">
        <f>IF('03_CLEAN_DATA'!E18="","",'03_CLEAN_DATA'!E18)</f>
        <v/>
      </c>
      <c r="F18" s="11">
        <f>IFERROR(_xlfn.XLOOKUP(C18,'04_PARAMETER'!$A$31:$A$36,'04_PARAMETER'!$B$31:$B$36),"")</f>
        <v/>
      </c>
      <c r="G18" s="16">
        <f>IFERROR(_xlfn.XLOOKUP(C18,'04_PARAMETER'!$A$31:$A$36,'04_PARAMETER'!$E$31:$E$36),"")</f>
        <v/>
      </c>
      <c r="H18" s="11">
        <f>IFERROR((E18+F18)*(1+'04_PARAMETER'!$B$39)*G18,"")</f>
        <v/>
      </c>
      <c r="I18" s="11">
        <f>IFERROR(_xlfn.XLOOKUP(H18,'04_PARAMETER'!$E$41:$E$104,'04_PARAMETER'!$E$41:$E$104,"",1),"")</f>
        <v/>
      </c>
      <c r="J18" s="11">
        <f>IFERROR(I18/(1+'04_PARAMETER'!$B$39),"")</f>
        <v/>
      </c>
      <c r="K18" s="15">
        <f>IFERROR(_xlfn.XLOOKUP(D18&amp;"|"&amp;C18,'04_PARAMETER'!$E$6:$E$23,'04_PARAMETER'!$F$6:$F$23),"")</f>
        <v/>
      </c>
      <c r="L18" s="11">
        <f>IFERROR(J18*K18,"")</f>
        <v/>
      </c>
      <c r="M18" s="11">
        <f>IFERROR(J18*_xlfn.XLOOKUP(D18,'04_PARAMETER'!$H$6:$H$8,'04_PARAMETER'!$I$6:$I$8),"")</f>
        <v/>
      </c>
      <c r="N18" s="11">
        <f>IFERROR(_xlfn.XLOOKUP('03_CLEAN_DATA'!G18,'04_PARAMETER'!$A$22:$A$27,'04_PARAMETER'!$B$22:$B$27,"",1),"")</f>
        <v/>
      </c>
      <c r="O18" s="11">
        <f>'04_PARAMETER'!$B$40</f>
        <v/>
      </c>
      <c r="P18" s="11">
        <f>IFERROR(J18-E18-L18-M18-N18-O18,"")</f>
        <v/>
      </c>
      <c r="Q18" s="15">
        <f>IFERROR(P18/J18,"")</f>
        <v/>
      </c>
      <c r="R18" s="15">
        <f>IFERROR(P18/E18,"")</f>
        <v/>
      </c>
      <c r="S18" s="11">
        <f>IFERROR((E18+N18+O18)/(1-K18-_xlfn.XLOOKUP(D18,'04_PARAMETER'!$H$6:$H$8,'04_PARAMETER'!$I$6:$I$8))*(1+'04_PARAMETER'!$B$39),"")</f>
        <v/>
      </c>
      <c r="T18" s="10">
        <f>IF(P18="","keine Berechnung",IF(P18&lt;0,"Verlust",IF(Q18&lt;0.15,"duenn",IF(Q18&lt;0.3,"tragfaehig","gut"))))</f>
        <v/>
      </c>
    </row>
    <row r="19">
      <c r="A19" s="10">
        <f>'03_CLEAN_DATA'!A19</f>
        <v/>
      </c>
      <c r="B19" s="10">
        <f>'03_CLEAN_DATA'!B19</f>
        <v/>
      </c>
      <c r="C19" s="10">
        <f>'03_CLEAN_DATA'!C19</f>
        <v/>
      </c>
      <c r="D19" s="10">
        <f>'03_CLEAN_DATA'!D19</f>
        <v/>
      </c>
      <c r="E19" s="11">
        <f>IF('03_CLEAN_DATA'!E19="","",'03_CLEAN_DATA'!E19)</f>
        <v/>
      </c>
      <c r="F19" s="11">
        <f>IFERROR(_xlfn.XLOOKUP(C19,'04_PARAMETER'!$A$31:$A$36,'04_PARAMETER'!$B$31:$B$36),"")</f>
        <v/>
      </c>
      <c r="G19" s="16">
        <f>IFERROR(_xlfn.XLOOKUP(C19,'04_PARAMETER'!$A$31:$A$36,'04_PARAMETER'!$E$31:$E$36),"")</f>
        <v/>
      </c>
      <c r="H19" s="11">
        <f>IFERROR((E19+F19)*(1+'04_PARAMETER'!$B$39)*G19,"")</f>
        <v/>
      </c>
      <c r="I19" s="11">
        <f>IFERROR(_xlfn.XLOOKUP(H19,'04_PARAMETER'!$E$41:$E$104,'04_PARAMETER'!$E$41:$E$104,"",1),"")</f>
        <v/>
      </c>
      <c r="J19" s="11">
        <f>IFERROR(I19/(1+'04_PARAMETER'!$B$39),"")</f>
        <v/>
      </c>
      <c r="K19" s="15">
        <f>IFERROR(_xlfn.XLOOKUP(D19&amp;"|"&amp;C19,'04_PARAMETER'!$E$6:$E$23,'04_PARAMETER'!$F$6:$F$23),"")</f>
        <v/>
      </c>
      <c r="L19" s="11">
        <f>IFERROR(J19*K19,"")</f>
        <v/>
      </c>
      <c r="M19" s="11">
        <f>IFERROR(J19*_xlfn.XLOOKUP(D19,'04_PARAMETER'!$H$6:$H$8,'04_PARAMETER'!$I$6:$I$8),"")</f>
        <v/>
      </c>
      <c r="N19" s="11">
        <f>IFERROR(_xlfn.XLOOKUP('03_CLEAN_DATA'!G19,'04_PARAMETER'!$A$22:$A$27,'04_PARAMETER'!$B$22:$B$27,"",1),"")</f>
        <v/>
      </c>
      <c r="O19" s="11">
        <f>'04_PARAMETER'!$B$40</f>
        <v/>
      </c>
      <c r="P19" s="11">
        <f>IFERROR(J19-E19-L19-M19-N19-O19,"")</f>
        <v/>
      </c>
      <c r="Q19" s="15">
        <f>IFERROR(P19/J19,"")</f>
        <v/>
      </c>
      <c r="R19" s="15">
        <f>IFERROR(P19/E19,"")</f>
        <v/>
      </c>
      <c r="S19" s="11">
        <f>IFERROR((E19+N19+O19)/(1-K19-_xlfn.XLOOKUP(D19,'04_PARAMETER'!$H$6:$H$8,'04_PARAMETER'!$I$6:$I$8))*(1+'04_PARAMETER'!$B$39),"")</f>
        <v/>
      </c>
      <c r="T19" s="10">
        <f>IF(P19="","keine Berechnung",IF(P19&lt;0,"Verlust",IF(Q19&lt;0.15,"duenn",IF(Q19&lt;0.3,"tragfaehig","gut"))))</f>
        <v/>
      </c>
    </row>
    <row r="20">
      <c r="A20" s="10">
        <f>'03_CLEAN_DATA'!A20</f>
        <v/>
      </c>
      <c r="B20" s="10">
        <f>'03_CLEAN_DATA'!B20</f>
        <v/>
      </c>
      <c r="C20" s="10">
        <f>'03_CLEAN_DATA'!C20</f>
        <v/>
      </c>
      <c r="D20" s="10">
        <f>'03_CLEAN_DATA'!D20</f>
        <v/>
      </c>
      <c r="E20" s="11">
        <f>IF('03_CLEAN_DATA'!E20="","",'03_CLEAN_DATA'!E20)</f>
        <v/>
      </c>
      <c r="F20" s="11">
        <f>IFERROR(_xlfn.XLOOKUP(C20,'04_PARAMETER'!$A$31:$A$36,'04_PARAMETER'!$B$31:$B$36),"")</f>
        <v/>
      </c>
      <c r="G20" s="16">
        <f>IFERROR(_xlfn.XLOOKUP(C20,'04_PARAMETER'!$A$31:$A$36,'04_PARAMETER'!$E$31:$E$36),"")</f>
        <v/>
      </c>
      <c r="H20" s="11">
        <f>IFERROR((E20+F20)*(1+'04_PARAMETER'!$B$39)*G20,"")</f>
        <v/>
      </c>
      <c r="I20" s="11">
        <f>IFERROR(_xlfn.XLOOKUP(H20,'04_PARAMETER'!$E$41:$E$104,'04_PARAMETER'!$E$41:$E$104,"",1),"")</f>
        <v/>
      </c>
      <c r="J20" s="11">
        <f>IFERROR(I20/(1+'04_PARAMETER'!$B$39),"")</f>
        <v/>
      </c>
      <c r="K20" s="15">
        <f>IFERROR(_xlfn.XLOOKUP(D20&amp;"|"&amp;C20,'04_PARAMETER'!$E$6:$E$23,'04_PARAMETER'!$F$6:$F$23),"")</f>
        <v/>
      </c>
      <c r="L20" s="11">
        <f>IFERROR(J20*K20,"")</f>
        <v/>
      </c>
      <c r="M20" s="11">
        <f>IFERROR(J20*_xlfn.XLOOKUP(D20,'04_PARAMETER'!$H$6:$H$8,'04_PARAMETER'!$I$6:$I$8),"")</f>
        <v/>
      </c>
      <c r="N20" s="11">
        <f>IFERROR(_xlfn.XLOOKUP('03_CLEAN_DATA'!G20,'04_PARAMETER'!$A$22:$A$27,'04_PARAMETER'!$B$22:$B$27,"",1),"")</f>
        <v/>
      </c>
      <c r="O20" s="11">
        <f>'04_PARAMETER'!$B$40</f>
        <v/>
      </c>
      <c r="P20" s="11">
        <f>IFERROR(J20-E20-L20-M20-N20-O20,"")</f>
        <v/>
      </c>
      <c r="Q20" s="15">
        <f>IFERROR(P20/J20,"")</f>
        <v/>
      </c>
      <c r="R20" s="15">
        <f>IFERROR(P20/E20,"")</f>
        <v/>
      </c>
      <c r="S20" s="11">
        <f>IFERROR((E20+N20+O20)/(1-K20-_xlfn.XLOOKUP(D20,'04_PARAMETER'!$H$6:$H$8,'04_PARAMETER'!$I$6:$I$8))*(1+'04_PARAMETER'!$B$39),"")</f>
        <v/>
      </c>
      <c r="T20" s="10">
        <f>IF(P20="","keine Berechnung",IF(P20&lt;0,"Verlust",IF(Q20&lt;0.15,"duenn",IF(Q20&lt;0.3,"tragfaehig","gut"))))</f>
        <v/>
      </c>
    </row>
    <row r="21">
      <c r="A21" s="10">
        <f>'03_CLEAN_DATA'!A21</f>
        <v/>
      </c>
      <c r="B21" s="10">
        <f>'03_CLEAN_DATA'!B21</f>
        <v/>
      </c>
      <c r="C21" s="10">
        <f>'03_CLEAN_DATA'!C21</f>
        <v/>
      </c>
      <c r="D21" s="10">
        <f>'03_CLEAN_DATA'!D21</f>
        <v/>
      </c>
      <c r="E21" s="11">
        <f>IF('03_CLEAN_DATA'!E21="","",'03_CLEAN_DATA'!E21)</f>
        <v/>
      </c>
      <c r="F21" s="11">
        <f>IFERROR(_xlfn.XLOOKUP(C21,'04_PARAMETER'!$A$31:$A$36,'04_PARAMETER'!$B$31:$B$36),"")</f>
        <v/>
      </c>
      <c r="G21" s="16">
        <f>IFERROR(_xlfn.XLOOKUP(C21,'04_PARAMETER'!$A$31:$A$36,'04_PARAMETER'!$E$31:$E$36),"")</f>
        <v/>
      </c>
      <c r="H21" s="11">
        <f>IFERROR((E21+F21)*(1+'04_PARAMETER'!$B$39)*G21,"")</f>
        <v/>
      </c>
      <c r="I21" s="11">
        <f>IFERROR(_xlfn.XLOOKUP(H21,'04_PARAMETER'!$E$41:$E$104,'04_PARAMETER'!$E$41:$E$104,"",1),"")</f>
        <v/>
      </c>
      <c r="J21" s="11">
        <f>IFERROR(I21/(1+'04_PARAMETER'!$B$39),"")</f>
        <v/>
      </c>
      <c r="K21" s="15">
        <f>IFERROR(_xlfn.XLOOKUP(D21&amp;"|"&amp;C21,'04_PARAMETER'!$E$6:$E$23,'04_PARAMETER'!$F$6:$F$23),"")</f>
        <v/>
      </c>
      <c r="L21" s="11">
        <f>IFERROR(J21*K21,"")</f>
        <v/>
      </c>
      <c r="M21" s="11">
        <f>IFERROR(J21*_xlfn.XLOOKUP(D21,'04_PARAMETER'!$H$6:$H$8,'04_PARAMETER'!$I$6:$I$8),"")</f>
        <v/>
      </c>
      <c r="N21" s="11">
        <f>IFERROR(_xlfn.XLOOKUP('03_CLEAN_DATA'!G21,'04_PARAMETER'!$A$22:$A$27,'04_PARAMETER'!$B$22:$B$27,"",1),"")</f>
        <v/>
      </c>
      <c r="O21" s="11">
        <f>'04_PARAMETER'!$B$40</f>
        <v/>
      </c>
      <c r="P21" s="11">
        <f>IFERROR(J21-E21-L21-M21-N21-O21,"")</f>
        <v/>
      </c>
      <c r="Q21" s="15">
        <f>IFERROR(P21/J21,"")</f>
        <v/>
      </c>
      <c r="R21" s="15">
        <f>IFERROR(P21/E21,"")</f>
        <v/>
      </c>
      <c r="S21" s="11">
        <f>IFERROR((E21+N21+O21)/(1-K21-_xlfn.XLOOKUP(D21,'04_PARAMETER'!$H$6:$H$8,'04_PARAMETER'!$I$6:$I$8))*(1+'04_PARAMETER'!$B$39),"")</f>
        <v/>
      </c>
      <c r="T21" s="10">
        <f>IF(P21="","keine Berechnung",IF(P21&lt;0,"Verlust",IF(Q21&lt;0.15,"duenn",IF(Q21&lt;0.3,"tragfaehig","gut"))))</f>
        <v/>
      </c>
    </row>
    <row r="22">
      <c r="A22" s="10">
        <f>'03_CLEAN_DATA'!A22</f>
        <v/>
      </c>
      <c r="B22" s="10">
        <f>'03_CLEAN_DATA'!B22</f>
        <v/>
      </c>
      <c r="C22" s="10">
        <f>'03_CLEAN_DATA'!C22</f>
        <v/>
      </c>
      <c r="D22" s="10">
        <f>'03_CLEAN_DATA'!D22</f>
        <v/>
      </c>
      <c r="E22" s="11">
        <f>IF('03_CLEAN_DATA'!E22="","",'03_CLEAN_DATA'!E22)</f>
        <v/>
      </c>
      <c r="F22" s="11">
        <f>IFERROR(_xlfn.XLOOKUP(C22,'04_PARAMETER'!$A$31:$A$36,'04_PARAMETER'!$B$31:$B$36),"")</f>
        <v/>
      </c>
      <c r="G22" s="16">
        <f>IFERROR(_xlfn.XLOOKUP(C22,'04_PARAMETER'!$A$31:$A$36,'04_PARAMETER'!$E$31:$E$36),"")</f>
        <v/>
      </c>
      <c r="H22" s="11">
        <f>IFERROR((E22+F22)*(1+'04_PARAMETER'!$B$39)*G22,"")</f>
        <v/>
      </c>
      <c r="I22" s="11">
        <f>IFERROR(_xlfn.XLOOKUP(H22,'04_PARAMETER'!$E$41:$E$104,'04_PARAMETER'!$E$41:$E$104,"",1),"")</f>
        <v/>
      </c>
      <c r="J22" s="11">
        <f>IFERROR(I22/(1+'04_PARAMETER'!$B$39),"")</f>
        <v/>
      </c>
      <c r="K22" s="15">
        <f>IFERROR(_xlfn.XLOOKUP(D22&amp;"|"&amp;C22,'04_PARAMETER'!$E$6:$E$23,'04_PARAMETER'!$F$6:$F$23),"")</f>
        <v/>
      </c>
      <c r="L22" s="11">
        <f>IFERROR(J22*K22,"")</f>
        <v/>
      </c>
      <c r="M22" s="11">
        <f>IFERROR(J22*_xlfn.XLOOKUP(D22,'04_PARAMETER'!$H$6:$H$8,'04_PARAMETER'!$I$6:$I$8),"")</f>
        <v/>
      </c>
      <c r="N22" s="11">
        <f>IFERROR(_xlfn.XLOOKUP('03_CLEAN_DATA'!G22,'04_PARAMETER'!$A$22:$A$27,'04_PARAMETER'!$B$22:$B$27,"",1),"")</f>
        <v/>
      </c>
      <c r="O22" s="11">
        <f>'04_PARAMETER'!$B$40</f>
        <v/>
      </c>
      <c r="P22" s="11">
        <f>IFERROR(J22-E22-L22-M22-N22-O22,"")</f>
        <v/>
      </c>
      <c r="Q22" s="15">
        <f>IFERROR(P22/J22,"")</f>
        <v/>
      </c>
      <c r="R22" s="15">
        <f>IFERROR(P22/E22,"")</f>
        <v/>
      </c>
      <c r="S22" s="11">
        <f>IFERROR((E22+N22+O22)/(1-K22-_xlfn.XLOOKUP(D22,'04_PARAMETER'!$H$6:$H$8,'04_PARAMETER'!$I$6:$I$8))*(1+'04_PARAMETER'!$B$39),"")</f>
        <v/>
      </c>
      <c r="T22" s="10">
        <f>IF(P22="","keine Berechnung",IF(P22&lt;0,"Verlust",IF(Q22&lt;0.15,"duenn",IF(Q22&lt;0.3,"tragfaehig","gut"))))</f>
        <v/>
      </c>
    </row>
    <row r="23">
      <c r="A23" s="10">
        <f>'03_CLEAN_DATA'!A23</f>
        <v/>
      </c>
      <c r="B23" s="10">
        <f>'03_CLEAN_DATA'!B23</f>
        <v/>
      </c>
      <c r="C23" s="10">
        <f>'03_CLEAN_DATA'!C23</f>
        <v/>
      </c>
      <c r="D23" s="10">
        <f>'03_CLEAN_DATA'!D23</f>
        <v/>
      </c>
      <c r="E23" s="11">
        <f>IF('03_CLEAN_DATA'!E23="","",'03_CLEAN_DATA'!E23)</f>
        <v/>
      </c>
      <c r="F23" s="11">
        <f>IFERROR(_xlfn.XLOOKUP(C23,'04_PARAMETER'!$A$31:$A$36,'04_PARAMETER'!$B$31:$B$36),"")</f>
        <v/>
      </c>
      <c r="G23" s="16">
        <f>IFERROR(_xlfn.XLOOKUP(C23,'04_PARAMETER'!$A$31:$A$36,'04_PARAMETER'!$E$31:$E$36),"")</f>
        <v/>
      </c>
      <c r="H23" s="11">
        <f>IFERROR((E23+F23)*(1+'04_PARAMETER'!$B$39)*G23,"")</f>
        <v/>
      </c>
      <c r="I23" s="11">
        <f>IFERROR(_xlfn.XLOOKUP(H23,'04_PARAMETER'!$E$41:$E$104,'04_PARAMETER'!$E$41:$E$104,"",1),"")</f>
        <v/>
      </c>
      <c r="J23" s="11">
        <f>IFERROR(I23/(1+'04_PARAMETER'!$B$39),"")</f>
        <v/>
      </c>
      <c r="K23" s="15">
        <f>IFERROR(_xlfn.XLOOKUP(D23&amp;"|"&amp;C23,'04_PARAMETER'!$E$6:$E$23,'04_PARAMETER'!$F$6:$F$23),"")</f>
        <v/>
      </c>
      <c r="L23" s="11">
        <f>IFERROR(J23*K23,"")</f>
        <v/>
      </c>
      <c r="M23" s="11">
        <f>IFERROR(J23*_xlfn.XLOOKUP(D23,'04_PARAMETER'!$H$6:$H$8,'04_PARAMETER'!$I$6:$I$8),"")</f>
        <v/>
      </c>
      <c r="N23" s="11">
        <f>IFERROR(_xlfn.XLOOKUP('03_CLEAN_DATA'!G23,'04_PARAMETER'!$A$22:$A$27,'04_PARAMETER'!$B$22:$B$27,"",1),"")</f>
        <v/>
      </c>
      <c r="O23" s="11">
        <f>'04_PARAMETER'!$B$40</f>
        <v/>
      </c>
      <c r="P23" s="11">
        <f>IFERROR(J23-E23-L23-M23-N23-O23,"")</f>
        <v/>
      </c>
      <c r="Q23" s="15">
        <f>IFERROR(P23/J23,"")</f>
        <v/>
      </c>
      <c r="R23" s="15">
        <f>IFERROR(P23/E23,"")</f>
        <v/>
      </c>
      <c r="S23" s="11">
        <f>IFERROR((E23+N23+O23)/(1-K23-_xlfn.XLOOKUP(D23,'04_PARAMETER'!$H$6:$H$8,'04_PARAMETER'!$I$6:$I$8))*(1+'04_PARAMETER'!$B$39),"")</f>
        <v/>
      </c>
      <c r="T23" s="10">
        <f>IF(P23="","keine Berechnung",IF(P23&lt;0,"Verlust",IF(Q23&lt;0.15,"duenn",IF(Q23&lt;0.3,"tragfaehig","gut"))))</f>
        <v/>
      </c>
    </row>
    <row r="24">
      <c r="A24" s="10">
        <f>'03_CLEAN_DATA'!A24</f>
        <v/>
      </c>
      <c r="B24" s="10">
        <f>'03_CLEAN_DATA'!B24</f>
        <v/>
      </c>
      <c r="C24" s="10">
        <f>'03_CLEAN_DATA'!C24</f>
        <v/>
      </c>
      <c r="D24" s="10">
        <f>'03_CLEAN_DATA'!D24</f>
        <v/>
      </c>
      <c r="E24" s="11">
        <f>IF('03_CLEAN_DATA'!E24="","",'03_CLEAN_DATA'!E24)</f>
        <v/>
      </c>
      <c r="F24" s="11">
        <f>IFERROR(_xlfn.XLOOKUP(C24,'04_PARAMETER'!$A$31:$A$36,'04_PARAMETER'!$B$31:$B$36),"")</f>
        <v/>
      </c>
      <c r="G24" s="16">
        <f>IFERROR(_xlfn.XLOOKUP(C24,'04_PARAMETER'!$A$31:$A$36,'04_PARAMETER'!$E$31:$E$36),"")</f>
        <v/>
      </c>
      <c r="H24" s="11">
        <f>IFERROR((E24+F24)*(1+'04_PARAMETER'!$B$39)*G24,"")</f>
        <v/>
      </c>
      <c r="I24" s="11">
        <f>IFERROR(_xlfn.XLOOKUP(H24,'04_PARAMETER'!$E$41:$E$104,'04_PARAMETER'!$E$41:$E$104,"",1),"")</f>
        <v/>
      </c>
      <c r="J24" s="11">
        <f>IFERROR(I24/(1+'04_PARAMETER'!$B$39),"")</f>
        <v/>
      </c>
      <c r="K24" s="15">
        <f>IFERROR(_xlfn.XLOOKUP(D24&amp;"|"&amp;C24,'04_PARAMETER'!$E$6:$E$23,'04_PARAMETER'!$F$6:$F$23),"")</f>
        <v/>
      </c>
      <c r="L24" s="11">
        <f>IFERROR(J24*K24,"")</f>
        <v/>
      </c>
      <c r="M24" s="11">
        <f>IFERROR(J24*_xlfn.XLOOKUP(D24,'04_PARAMETER'!$H$6:$H$8,'04_PARAMETER'!$I$6:$I$8),"")</f>
        <v/>
      </c>
      <c r="N24" s="11">
        <f>IFERROR(_xlfn.XLOOKUP('03_CLEAN_DATA'!G24,'04_PARAMETER'!$A$22:$A$27,'04_PARAMETER'!$B$22:$B$27,"",1),"")</f>
        <v/>
      </c>
      <c r="O24" s="11">
        <f>'04_PARAMETER'!$B$40</f>
        <v/>
      </c>
      <c r="P24" s="11">
        <f>IFERROR(J24-E24-L24-M24-N24-O24,"")</f>
        <v/>
      </c>
      <c r="Q24" s="15">
        <f>IFERROR(P24/J24,"")</f>
        <v/>
      </c>
      <c r="R24" s="15">
        <f>IFERROR(P24/E24,"")</f>
        <v/>
      </c>
      <c r="S24" s="11">
        <f>IFERROR((E24+N24+O24)/(1-K24-_xlfn.XLOOKUP(D24,'04_PARAMETER'!$H$6:$H$8,'04_PARAMETER'!$I$6:$I$8))*(1+'04_PARAMETER'!$B$39),"")</f>
        <v/>
      </c>
      <c r="T24" s="10">
        <f>IF(P24="","keine Berechnung",IF(P24&lt;0,"Verlust",IF(Q24&lt;0.15,"duenn",IF(Q24&lt;0.3,"tragfaehig","gut"))))</f>
        <v/>
      </c>
    </row>
    <row r="25">
      <c r="A25" s="10">
        <f>'03_CLEAN_DATA'!A25</f>
        <v/>
      </c>
      <c r="B25" s="10">
        <f>'03_CLEAN_DATA'!B25</f>
        <v/>
      </c>
      <c r="C25" s="10">
        <f>'03_CLEAN_DATA'!C25</f>
        <v/>
      </c>
      <c r="D25" s="10">
        <f>'03_CLEAN_DATA'!D25</f>
        <v/>
      </c>
      <c r="E25" s="11">
        <f>IF('03_CLEAN_DATA'!E25="","",'03_CLEAN_DATA'!E25)</f>
        <v/>
      </c>
      <c r="F25" s="11">
        <f>IFERROR(_xlfn.XLOOKUP(C25,'04_PARAMETER'!$A$31:$A$36,'04_PARAMETER'!$B$31:$B$36),"")</f>
        <v/>
      </c>
      <c r="G25" s="16">
        <f>IFERROR(_xlfn.XLOOKUP(C25,'04_PARAMETER'!$A$31:$A$36,'04_PARAMETER'!$E$31:$E$36),"")</f>
        <v/>
      </c>
      <c r="H25" s="11">
        <f>IFERROR((E25+F25)*(1+'04_PARAMETER'!$B$39)*G25,"")</f>
        <v/>
      </c>
      <c r="I25" s="11">
        <f>IFERROR(_xlfn.XLOOKUP(H25,'04_PARAMETER'!$E$41:$E$104,'04_PARAMETER'!$E$41:$E$104,"",1),"")</f>
        <v/>
      </c>
      <c r="J25" s="11">
        <f>IFERROR(I25/(1+'04_PARAMETER'!$B$39),"")</f>
        <v/>
      </c>
      <c r="K25" s="15">
        <f>IFERROR(_xlfn.XLOOKUP(D25&amp;"|"&amp;C25,'04_PARAMETER'!$E$6:$E$23,'04_PARAMETER'!$F$6:$F$23),"")</f>
        <v/>
      </c>
      <c r="L25" s="11">
        <f>IFERROR(J25*K25,"")</f>
        <v/>
      </c>
      <c r="M25" s="11">
        <f>IFERROR(J25*_xlfn.XLOOKUP(D25,'04_PARAMETER'!$H$6:$H$8,'04_PARAMETER'!$I$6:$I$8),"")</f>
        <v/>
      </c>
      <c r="N25" s="11">
        <f>IFERROR(_xlfn.XLOOKUP('03_CLEAN_DATA'!G25,'04_PARAMETER'!$A$22:$A$27,'04_PARAMETER'!$B$22:$B$27,"",1),"")</f>
        <v/>
      </c>
      <c r="O25" s="11">
        <f>'04_PARAMETER'!$B$40</f>
        <v/>
      </c>
      <c r="P25" s="11">
        <f>IFERROR(J25-E25-L25-M25-N25-O25,"")</f>
        <v/>
      </c>
      <c r="Q25" s="15">
        <f>IFERROR(P25/J25,"")</f>
        <v/>
      </c>
      <c r="R25" s="15">
        <f>IFERROR(P25/E25,"")</f>
        <v/>
      </c>
      <c r="S25" s="11">
        <f>IFERROR((E25+N25+O25)/(1-K25-_xlfn.XLOOKUP(D25,'04_PARAMETER'!$H$6:$H$8,'04_PARAMETER'!$I$6:$I$8))*(1+'04_PARAMETER'!$B$39),"")</f>
        <v/>
      </c>
      <c r="T25" s="10">
        <f>IF(P25="","keine Berechnung",IF(P25&lt;0,"Verlust",IF(Q25&lt;0.15,"duenn",IF(Q25&lt;0.3,"tragfaehig","gut"))))</f>
        <v/>
      </c>
    </row>
    <row r="26">
      <c r="A26" s="10">
        <f>'03_CLEAN_DATA'!A26</f>
        <v/>
      </c>
      <c r="B26" s="10">
        <f>'03_CLEAN_DATA'!B26</f>
        <v/>
      </c>
      <c r="C26" s="10">
        <f>'03_CLEAN_DATA'!C26</f>
        <v/>
      </c>
      <c r="D26" s="10">
        <f>'03_CLEAN_DATA'!D26</f>
        <v/>
      </c>
      <c r="E26" s="11">
        <f>IF('03_CLEAN_DATA'!E26="","",'03_CLEAN_DATA'!E26)</f>
        <v/>
      </c>
      <c r="F26" s="11">
        <f>IFERROR(_xlfn.XLOOKUP(C26,'04_PARAMETER'!$A$31:$A$36,'04_PARAMETER'!$B$31:$B$36),"")</f>
        <v/>
      </c>
      <c r="G26" s="16">
        <f>IFERROR(_xlfn.XLOOKUP(C26,'04_PARAMETER'!$A$31:$A$36,'04_PARAMETER'!$E$31:$E$36),"")</f>
        <v/>
      </c>
      <c r="H26" s="11">
        <f>IFERROR((E26+F26)*(1+'04_PARAMETER'!$B$39)*G26,"")</f>
        <v/>
      </c>
      <c r="I26" s="11">
        <f>IFERROR(_xlfn.XLOOKUP(H26,'04_PARAMETER'!$E$41:$E$104,'04_PARAMETER'!$E$41:$E$104,"",1),"")</f>
        <v/>
      </c>
      <c r="J26" s="11">
        <f>IFERROR(I26/(1+'04_PARAMETER'!$B$39),"")</f>
        <v/>
      </c>
      <c r="K26" s="15">
        <f>IFERROR(_xlfn.XLOOKUP(D26&amp;"|"&amp;C26,'04_PARAMETER'!$E$6:$E$23,'04_PARAMETER'!$F$6:$F$23),"")</f>
        <v/>
      </c>
      <c r="L26" s="11">
        <f>IFERROR(J26*K26,"")</f>
        <v/>
      </c>
      <c r="M26" s="11">
        <f>IFERROR(J26*_xlfn.XLOOKUP(D26,'04_PARAMETER'!$H$6:$H$8,'04_PARAMETER'!$I$6:$I$8),"")</f>
        <v/>
      </c>
      <c r="N26" s="11">
        <f>IFERROR(_xlfn.XLOOKUP('03_CLEAN_DATA'!G26,'04_PARAMETER'!$A$22:$A$27,'04_PARAMETER'!$B$22:$B$27,"",1),"")</f>
        <v/>
      </c>
      <c r="O26" s="11">
        <f>'04_PARAMETER'!$B$40</f>
        <v/>
      </c>
      <c r="P26" s="11">
        <f>IFERROR(J26-E26-L26-M26-N26-O26,"")</f>
        <v/>
      </c>
      <c r="Q26" s="15">
        <f>IFERROR(P26/J26,"")</f>
        <v/>
      </c>
      <c r="R26" s="15">
        <f>IFERROR(P26/E26,"")</f>
        <v/>
      </c>
      <c r="S26" s="11">
        <f>IFERROR((E26+N26+O26)/(1-K26-_xlfn.XLOOKUP(D26,'04_PARAMETER'!$H$6:$H$8,'04_PARAMETER'!$I$6:$I$8))*(1+'04_PARAMETER'!$B$39),"")</f>
        <v/>
      </c>
      <c r="T26" s="10">
        <f>IF(P26="","keine Berechnung",IF(P26&lt;0,"Verlust",IF(Q26&lt;0.15,"duenn",IF(Q26&lt;0.3,"tragfaehig","gut"))))</f>
        <v/>
      </c>
    </row>
    <row r="27">
      <c r="A27" s="10">
        <f>'03_CLEAN_DATA'!A27</f>
        <v/>
      </c>
      <c r="B27" s="10">
        <f>'03_CLEAN_DATA'!B27</f>
        <v/>
      </c>
      <c r="C27" s="10">
        <f>'03_CLEAN_DATA'!C27</f>
        <v/>
      </c>
      <c r="D27" s="10">
        <f>'03_CLEAN_DATA'!D27</f>
        <v/>
      </c>
      <c r="E27" s="11">
        <f>IF('03_CLEAN_DATA'!E27="","",'03_CLEAN_DATA'!E27)</f>
        <v/>
      </c>
      <c r="F27" s="11">
        <f>IFERROR(_xlfn.XLOOKUP(C27,'04_PARAMETER'!$A$31:$A$36,'04_PARAMETER'!$B$31:$B$36),"")</f>
        <v/>
      </c>
      <c r="G27" s="16">
        <f>IFERROR(_xlfn.XLOOKUP(C27,'04_PARAMETER'!$A$31:$A$36,'04_PARAMETER'!$E$31:$E$36),"")</f>
        <v/>
      </c>
      <c r="H27" s="11">
        <f>IFERROR((E27+F27)*(1+'04_PARAMETER'!$B$39)*G27,"")</f>
        <v/>
      </c>
      <c r="I27" s="11">
        <f>IFERROR(_xlfn.XLOOKUP(H27,'04_PARAMETER'!$E$41:$E$104,'04_PARAMETER'!$E$41:$E$104,"",1),"")</f>
        <v/>
      </c>
      <c r="J27" s="11">
        <f>IFERROR(I27/(1+'04_PARAMETER'!$B$39),"")</f>
        <v/>
      </c>
      <c r="K27" s="15">
        <f>IFERROR(_xlfn.XLOOKUP(D27&amp;"|"&amp;C27,'04_PARAMETER'!$E$6:$E$23,'04_PARAMETER'!$F$6:$F$23),"")</f>
        <v/>
      </c>
      <c r="L27" s="11">
        <f>IFERROR(J27*K27,"")</f>
        <v/>
      </c>
      <c r="M27" s="11">
        <f>IFERROR(J27*_xlfn.XLOOKUP(D27,'04_PARAMETER'!$H$6:$H$8,'04_PARAMETER'!$I$6:$I$8),"")</f>
        <v/>
      </c>
      <c r="N27" s="11">
        <f>IFERROR(_xlfn.XLOOKUP('03_CLEAN_DATA'!G27,'04_PARAMETER'!$A$22:$A$27,'04_PARAMETER'!$B$22:$B$27,"",1),"")</f>
        <v/>
      </c>
      <c r="O27" s="11">
        <f>'04_PARAMETER'!$B$40</f>
        <v/>
      </c>
      <c r="P27" s="11">
        <f>IFERROR(J27-E27-L27-M27-N27-O27,"")</f>
        <v/>
      </c>
      <c r="Q27" s="15">
        <f>IFERROR(P27/J27,"")</f>
        <v/>
      </c>
      <c r="R27" s="15">
        <f>IFERROR(P27/E27,"")</f>
        <v/>
      </c>
      <c r="S27" s="11">
        <f>IFERROR((E27+N27+O27)/(1-K27-_xlfn.XLOOKUP(D27,'04_PARAMETER'!$H$6:$H$8,'04_PARAMETER'!$I$6:$I$8))*(1+'04_PARAMETER'!$B$39),"")</f>
        <v/>
      </c>
      <c r="T27" s="10">
        <f>IF(P27="","keine Berechnung",IF(P27&lt;0,"Verlust",IF(Q27&lt;0.15,"duenn",IF(Q27&lt;0.3,"tragfaehig","gut"))))</f>
        <v/>
      </c>
    </row>
    <row r="28">
      <c r="A28" s="10">
        <f>'03_CLEAN_DATA'!A28</f>
        <v/>
      </c>
      <c r="B28" s="10">
        <f>'03_CLEAN_DATA'!B28</f>
        <v/>
      </c>
      <c r="C28" s="10">
        <f>'03_CLEAN_DATA'!C28</f>
        <v/>
      </c>
      <c r="D28" s="10">
        <f>'03_CLEAN_DATA'!D28</f>
        <v/>
      </c>
      <c r="E28" s="11">
        <f>IF('03_CLEAN_DATA'!E28="","",'03_CLEAN_DATA'!E28)</f>
        <v/>
      </c>
      <c r="F28" s="11">
        <f>IFERROR(_xlfn.XLOOKUP(C28,'04_PARAMETER'!$A$31:$A$36,'04_PARAMETER'!$B$31:$B$36),"")</f>
        <v/>
      </c>
      <c r="G28" s="16">
        <f>IFERROR(_xlfn.XLOOKUP(C28,'04_PARAMETER'!$A$31:$A$36,'04_PARAMETER'!$E$31:$E$36),"")</f>
        <v/>
      </c>
      <c r="H28" s="11">
        <f>IFERROR((E28+F28)*(1+'04_PARAMETER'!$B$39)*G28,"")</f>
        <v/>
      </c>
      <c r="I28" s="11">
        <f>IFERROR(_xlfn.XLOOKUP(H28,'04_PARAMETER'!$E$41:$E$104,'04_PARAMETER'!$E$41:$E$104,"",1),"")</f>
        <v/>
      </c>
      <c r="J28" s="11">
        <f>IFERROR(I28/(1+'04_PARAMETER'!$B$39),"")</f>
        <v/>
      </c>
      <c r="K28" s="15">
        <f>IFERROR(_xlfn.XLOOKUP(D28&amp;"|"&amp;C28,'04_PARAMETER'!$E$6:$E$23,'04_PARAMETER'!$F$6:$F$23),"")</f>
        <v/>
      </c>
      <c r="L28" s="11">
        <f>IFERROR(J28*K28,"")</f>
        <v/>
      </c>
      <c r="M28" s="11">
        <f>IFERROR(J28*_xlfn.XLOOKUP(D28,'04_PARAMETER'!$H$6:$H$8,'04_PARAMETER'!$I$6:$I$8),"")</f>
        <v/>
      </c>
      <c r="N28" s="11">
        <f>IFERROR(_xlfn.XLOOKUP('03_CLEAN_DATA'!G28,'04_PARAMETER'!$A$22:$A$27,'04_PARAMETER'!$B$22:$B$27,"",1),"")</f>
        <v/>
      </c>
      <c r="O28" s="11">
        <f>'04_PARAMETER'!$B$40</f>
        <v/>
      </c>
      <c r="P28" s="11">
        <f>IFERROR(J28-E28-L28-M28-N28-O28,"")</f>
        <v/>
      </c>
      <c r="Q28" s="15">
        <f>IFERROR(P28/J28,"")</f>
        <v/>
      </c>
      <c r="R28" s="15">
        <f>IFERROR(P28/E28,"")</f>
        <v/>
      </c>
      <c r="S28" s="11">
        <f>IFERROR((E28+N28+O28)/(1-K28-_xlfn.XLOOKUP(D28,'04_PARAMETER'!$H$6:$H$8,'04_PARAMETER'!$I$6:$I$8))*(1+'04_PARAMETER'!$B$39),"")</f>
        <v/>
      </c>
      <c r="T28" s="10">
        <f>IF(P28="","keine Berechnung",IF(P28&lt;0,"Verlust",IF(Q28&lt;0.15,"duenn",IF(Q28&lt;0.3,"tragfaehig","gut"))))</f>
        <v/>
      </c>
    </row>
    <row r="29">
      <c r="A29" s="10">
        <f>'03_CLEAN_DATA'!A29</f>
        <v/>
      </c>
      <c r="B29" s="10">
        <f>'03_CLEAN_DATA'!B29</f>
        <v/>
      </c>
      <c r="C29" s="10">
        <f>'03_CLEAN_DATA'!C29</f>
        <v/>
      </c>
      <c r="D29" s="10">
        <f>'03_CLEAN_DATA'!D29</f>
        <v/>
      </c>
      <c r="E29" s="11">
        <f>IF('03_CLEAN_DATA'!E29="","",'03_CLEAN_DATA'!E29)</f>
        <v/>
      </c>
      <c r="F29" s="11">
        <f>IFERROR(_xlfn.XLOOKUP(C29,'04_PARAMETER'!$A$31:$A$36,'04_PARAMETER'!$B$31:$B$36),"")</f>
        <v/>
      </c>
      <c r="G29" s="16">
        <f>IFERROR(_xlfn.XLOOKUP(C29,'04_PARAMETER'!$A$31:$A$36,'04_PARAMETER'!$E$31:$E$36),"")</f>
        <v/>
      </c>
      <c r="H29" s="11">
        <f>IFERROR((E29+F29)*(1+'04_PARAMETER'!$B$39)*G29,"")</f>
        <v/>
      </c>
      <c r="I29" s="11">
        <f>IFERROR(_xlfn.XLOOKUP(H29,'04_PARAMETER'!$E$41:$E$104,'04_PARAMETER'!$E$41:$E$104,"",1),"")</f>
        <v/>
      </c>
      <c r="J29" s="11">
        <f>IFERROR(I29/(1+'04_PARAMETER'!$B$39),"")</f>
        <v/>
      </c>
      <c r="K29" s="15">
        <f>IFERROR(_xlfn.XLOOKUP(D29&amp;"|"&amp;C29,'04_PARAMETER'!$E$6:$E$23,'04_PARAMETER'!$F$6:$F$23),"")</f>
        <v/>
      </c>
      <c r="L29" s="11">
        <f>IFERROR(J29*K29,"")</f>
        <v/>
      </c>
      <c r="M29" s="11">
        <f>IFERROR(J29*_xlfn.XLOOKUP(D29,'04_PARAMETER'!$H$6:$H$8,'04_PARAMETER'!$I$6:$I$8),"")</f>
        <v/>
      </c>
      <c r="N29" s="11">
        <f>IFERROR(_xlfn.XLOOKUP('03_CLEAN_DATA'!G29,'04_PARAMETER'!$A$22:$A$27,'04_PARAMETER'!$B$22:$B$27,"",1),"")</f>
        <v/>
      </c>
      <c r="O29" s="11">
        <f>'04_PARAMETER'!$B$40</f>
        <v/>
      </c>
      <c r="P29" s="11">
        <f>IFERROR(J29-E29-L29-M29-N29-O29,"")</f>
        <v/>
      </c>
      <c r="Q29" s="15">
        <f>IFERROR(P29/J29,"")</f>
        <v/>
      </c>
      <c r="R29" s="15">
        <f>IFERROR(P29/E29,"")</f>
        <v/>
      </c>
      <c r="S29" s="11">
        <f>IFERROR((E29+N29+O29)/(1-K29-_xlfn.XLOOKUP(D29,'04_PARAMETER'!$H$6:$H$8,'04_PARAMETER'!$I$6:$I$8))*(1+'04_PARAMETER'!$B$39),"")</f>
        <v/>
      </c>
      <c r="T29" s="10">
        <f>IF(P29="","keine Berechnung",IF(P29&lt;0,"Verlust",IF(Q29&lt;0.15,"duenn",IF(Q29&lt;0.3,"tragfaehig","gut"))))</f>
        <v/>
      </c>
    </row>
    <row r="30">
      <c r="A30" s="10">
        <f>'03_CLEAN_DATA'!A30</f>
        <v/>
      </c>
      <c r="B30" s="10">
        <f>'03_CLEAN_DATA'!B30</f>
        <v/>
      </c>
      <c r="C30" s="10">
        <f>'03_CLEAN_DATA'!C30</f>
        <v/>
      </c>
      <c r="D30" s="10">
        <f>'03_CLEAN_DATA'!D30</f>
        <v/>
      </c>
      <c r="E30" s="11">
        <f>IF('03_CLEAN_DATA'!E30="","",'03_CLEAN_DATA'!E30)</f>
        <v/>
      </c>
      <c r="F30" s="11">
        <f>IFERROR(_xlfn.XLOOKUP(C30,'04_PARAMETER'!$A$31:$A$36,'04_PARAMETER'!$B$31:$B$36),"")</f>
        <v/>
      </c>
      <c r="G30" s="16">
        <f>IFERROR(_xlfn.XLOOKUP(C30,'04_PARAMETER'!$A$31:$A$36,'04_PARAMETER'!$E$31:$E$36),"")</f>
        <v/>
      </c>
      <c r="H30" s="11">
        <f>IFERROR((E30+F30)*(1+'04_PARAMETER'!$B$39)*G30,"")</f>
        <v/>
      </c>
      <c r="I30" s="11">
        <f>IFERROR(_xlfn.XLOOKUP(H30,'04_PARAMETER'!$E$41:$E$104,'04_PARAMETER'!$E$41:$E$104,"",1),"")</f>
        <v/>
      </c>
      <c r="J30" s="11">
        <f>IFERROR(I30/(1+'04_PARAMETER'!$B$39),"")</f>
        <v/>
      </c>
      <c r="K30" s="15">
        <f>IFERROR(_xlfn.XLOOKUP(D30&amp;"|"&amp;C30,'04_PARAMETER'!$E$6:$E$23,'04_PARAMETER'!$F$6:$F$23),"")</f>
        <v/>
      </c>
      <c r="L30" s="11">
        <f>IFERROR(J30*K30,"")</f>
        <v/>
      </c>
      <c r="M30" s="11">
        <f>IFERROR(J30*_xlfn.XLOOKUP(D30,'04_PARAMETER'!$H$6:$H$8,'04_PARAMETER'!$I$6:$I$8),"")</f>
        <v/>
      </c>
      <c r="N30" s="11">
        <f>IFERROR(_xlfn.XLOOKUP('03_CLEAN_DATA'!G30,'04_PARAMETER'!$A$22:$A$27,'04_PARAMETER'!$B$22:$B$27,"",1),"")</f>
        <v/>
      </c>
      <c r="O30" s="11">
        <f>'04_PARAMETER'!$B$40</f>
        <v/>
      </c>
      <c r="P30" s="11">
        <f>IFERROR(J30-E30-L30-M30-N30-O30,"")</f>
        <v/>
      </c>
      <c r="Q30" s="15">
        <f>IFERROR(P30/J30,"")</f>
        <v/>
      </c>
      <c r="R30" s="15">
        <f>IFERROR(P30/E30,"")</f>
        <v/>
      </c>
      <c r="S30" s="11">
        <f>IFERROR((E30+N30+O30)/(1-K30-_xlfn.XLOOKUP(D30,'04_PARAMETER'!$H$6:$H$8,'04_PARAMETER'!$I$6:$I$8))*(1+'04_PARAMETER'!$B$39),"")</f>
        <v/>
      </c>
      <c r="T30" s="10">
        <f>IF(P30="","keine Berechnung",IF(P30&lt;0,"Verlust",IF(Q30&lt;0.15,"duenn",IF(Q30&lt;0.3,"tragfaehig","gut"))))</f>
        <v/>
      </c>
    </row>
    <row r="31">
      <c r="A31" s="10">
        <f>'03_CLEAN_DATA'!A31</f>
        <v/>
      </c>
      <c r="B31" s="10">
        <f>'03_CLEAN_DATA'!B31</f>
        <v/>
      </c>
      <c r="C31" s="10">
        <f>'03_CLEAN_DATA'!C31</f>
        <v/>
      </c>
      <c r="D31" s="10">
        <f>'03_CLEAN_DATA'!D31</f>
        <v/>
      </c>
      <c r="E31" s="11">
        <f>IF('03_CLEAN_DATA'!E31="","",'03_CLEAN_DATA'!E31)</f>
        <v/>
      </c>
      <c r="F31" s="11">
        <f>IFERROR(_xlfn.XLOOKUP(C31,'04_PARAMETER'!$A$31:$A$36,'04_PARAMETER'!$B$31:$B$36),"")</f>
        <v/>
      </c>
      <c r="G31" s="16">
        <f>IFERROR(_xlfn.XLOOKUP(C31,'04_PARAMETER'!$A$31:$A$36,'04_PARAMETER'!$E$31:$E$36),"")</f>
        <v/>
      </c>
      <c r="H31" s="11">
        <f>IFERROR((E31+F31)*(1+'04_PARAMETER'!$B$39)*G31,"")</f>
        <v/>
      </c>
      <c r="I31" s="11">
        <f>IFERROR(_xlfn.XLOOKUP(H31,'04_PARAMETER'!$E$41:$E$104,'04_PARAMETER'!$E$41:$E$104,"",1),"")</f>
        <v/>
      </c>
      <c r="J31" s="11">
        <f>IFERROR(I31/(1+'04_PARAMETER'!$B$39),"")</f>
        <v/>
      </c>
      <c r="K31" s="15">
        <f>IFERROR(_xlfn.XLOOKUP(D31&amp;"|"&amp;C31,'04_PARAMETER'!$E$6:$E$23,'04_PARAMETER'!$F$6:$F$23),"")</f>
        <v/>
      </c>
      <c r="L31" s="11">
        <f>IFERROR(J31*K31,"")</f>
        <v/>
      </c>
      <c r="M31" s="11">
        <f>IFERROR(J31*_xlfn.XLOOKUP(D31,'04_PARAMETER'!$H$6:$H$8,'04_PARAMETER'!$I$6:$I$8),"")</f>
        <v/>
      </c>
      <c r="N31" s="11">
        <f>IFERROR(_xlfn.XLOOKUP('03_CLEAN_DATA'!G31,'04_PARAMETER'!$A$22:$A$27,'04_PARAMETER'!$B$22:$B$27,"",1),"")</f>
        <v/>
      </c>
      <c r="O31" s="11">
        <f>'04_PARAMETER'!$B$40</f>
        <v/>
      </c>
      <c r="P31" s="11">
        <f>IFERROR(J31-E31-L31-M31-N31-O31,"")</f>
        <v/>
      </c>
      <c r="Q31" s="15">
        <f>IFERROR(P31/J31,"")</f>
        <v/>
      </c>
      <c r="R31" s="15">
        <f>IFERROR(P31/E31,"")</f>
        <v/>
      </c>
      <c r="S31" s="11">
        <f>IFERROR((E31+N31+O31)/(1-K31-_xlfn.XLOOKUP(D31,'04_PARAMETER'!$H$6:$H$8,'04_PARAMETER'!$I$6:$I$8))*(1+'04_PARAMETER'!$B$39),"")</f>
        <v/>
      </c>
      <c r="T31" s="10">
        <f>IF(P31="","keine Berechnung",IF(P31&lt;0,"Verlust",IF(Q31&lt;0.15,"duenn",IF(Q31&lt;0.3,"tragfaehig","gut"))))</f>
        <v/>
      </c>
    </row>
    <row r="32">
      <c r="A32" s="10">
        <f>'03_CLEAN_DATA'!A32</f>
        <v/>
      </c>
      <c r="B32" s="10">
        <f>'03_CLEAN_DATA'!B32</f>
        <v/>
      </c>
      <c r="C32" s="10">
        <f>'03_CLEAN_DATA'!C32</f>
        <v/>
      </c>
      <c r="D32" s="10">
        <f>'03_CLEAN_DATA'!D32</f>
        <v/>
      </c>
      <c r="E32" s="11">
        <f>IF('03_CLEAN_DATA'!E32="","",'03_CLEAN_DATA'!E32)</f>
        <v/>
      </c>
      <c r="F32" s="11">
        <f>IFERROR(_xlfn.XLOOKUP(C32,'04_PARAMETER'!$A$31:$A$36,'04_PARAMETER'!$B$31:$B$36),"")</f>
        <v/>
      </c>
      <c r="G32" s="16">
        <f>IFERROR(_xlfn.XLOOKUP(C32,'04_PARAMETER'!$A$31:$A$36,'04_PARAMETER'!$E$31:$E$36),"")</f>
        <v/>
      </c>
      <c r="H32" s="11">
        <f>IFERROR((E32+F32)*(1+'04_PARAMETER'!$B$39)*G32,"")</f>
        <v/>
      </c>
      <c r="I32" s="11">
        <f>IFERROR(_xlfn.XLOOKUP(H32,'04_PARAMETER'!$E$41:$E$104,'04_PARAMETER'!$E$41:$E$104,"",1),"")</f>
        <v/>
      </c>
      <c r="J32" s="11">
        <f>IFERROR(I32/(1+'04_PARAMETER'!$B$39),"")</f>
        <v/>
      </c>
      <c r="K32" s="15">
        <f>IFERROR(_xlfn.XLOOKUP(D32&amp;"|"&amp;C32,'04_PARAMETER'!$E$6:$E$23,'04_PARAMETER'!$F$6:$F$23),"")</f>
        <v/>
      </c>
      <c r="L32" s="11">
        <f>IFERROR(J32*K32,"")</f>
        <v/>
      </c>
      <c r="M32" s="11">
        <f>IFERROR(J32*_xlfn.XLOOKUP(D32,'04_PARAMETER'!$H$6:$H$8,'04_PARAMETER'!$I$6:$I$8),"")</f>
        <v/>
      </c>
      <c r="N32" s="11">
        <f>IFERROR(_xlfn.XLOOKUP('03_CLEAN_DATA'!G32,'04_PARAMETER'!$A$22:$A$27,'04_PARAMETER'!$B$22:$B$27,"",1),"")</f>
        <v/>
      </c>
      <c r="O32" s="11">
        <f>'04_PARAMETER'!$B$40</f>
        <v/>
      </c>
      <c r="P32" s="11">
        <f>IFERROR(J32-E32-L32-M32-N32-O32,"")</f>
        <v/>
      </c>
      <c r="Q32" s="15">
        <f>IFERROR(P32/J32,"")</f>
        <v/>
      </c>
      <c r="R32" s="15">
        <f>IFERROR(P32/E32,"")</f>
        <v/>
      </c>
      <c r="S32" s="11">
        <f>IFERROR((E32+N32+O32)/(1-K32-_xlfn.XLOOKUP(D32,'04_PARAMETER'!$H$6:$H$8,'04_PARAMETER'!$I$6:$I$8))*(1+'04_PARAMETER'!$B$39),"")</f>
        <v/>
      </c>
      <c r="T32" s="10">
        <f>IF(P32="","keine Berechnung",IF(P32&lt;0,"Verlust",IF(Q32&lt;0.15,"duenn",IF(Q32&lt;0.3,"tragfaehig","gut"))))</f>
        <v/>
      </c>
    </row>
    <row r="33">
      <c r="A33" s="10">
        <f>'03_CLEAN_DATA'!A33</f>
        <v/>
      </c>
      <c r="B33" s="10">
        <f>'03_CLEAN_DATA'!B33</f>
        <v/>
      </c>
      <c r="C33" s="10">
        <f>'03_CLEAN_DATA'!C33</f>
        <v/>
      </c>
      <c r="D33" s="10">
        <f>'03_CLEAN_DATA'!D33</f>
        <v/>
      </c>
      <c r="E33" s="11">
        <f>IF('03_CLEAN_DATA'!E33="","",'03_CLEAN_DATA'!E33)</f>
        <v/>
      </c>
      <c r="F33" s="11">
        <f>IFERROR(_xlfn.XLOOKUP(C33,'04_PARAMETER'!$A$31:$A$36,'04_PARAMETER'!$B$31:$B$36),"")</f>
        <v/>
      </c>
      <c r="G33" s="16">
        <f>IFERROR(_xlfn.XLOOKUP(C33,'04_PARAMETER'!$A$31:$A$36,'04_PARAMETER'!$E$31:$E$36),"")</f>
        <v/>
      </c>
      <c r="H33" s="11">
        <f>IFERROR((E33+F33)*(1+'04_PARAMETER'!$B$39)*G33,"")</f>
        <v/>
      </c>
      <c r="I33" s="11">
        <f>IFERROR(_xlfn.XLOOKUP(H33,'04_PARAMETER'!$E$41:$E$104,'04_PARAMETER'!$E$41:$E$104,"",1),"")</f>
        <v/>
      </c>
      <c r="J33" s="11">
        <f>IFERROR(I33/(1+'04_PARAMETER'!$B$39),"")</f>
        <v/>
      </c>
      <c r="K33" s="15">
        <f>IFERROR(_xlfn.XLOOKUP(D33&amp;"|"&amp;C33,'04_PARAMETER'!$E$6:$E$23,'04_PARAMETER'!$F$6:$F$23),"")</f>
        <v/>
      </c>
      <c r="L33" s="11">
        <f>IFERROR(J33*K33,"")</f>
        <v/>
      </c>
      <c r="M33" s="11">
        <f>IFERROR(J33*_xlfn.XLOOKUP(D33,'04_PARAMETER'!$H$6:$H$8,'04_PARAMETER'!$I$6:$I$8),"")</f>
        <v/>
      </c>
      <c r="N33" s="11">
        <f>IFERROR(_xlfn.XLOOKUP('03_CLEAN_DATA'!G33,'04_PARAMETER'!$A$22:$A$27,'04_PARAMETER'!$B$22:$B$27,"",1),"")</f>
        <v/>
      </c>
      <c r="O33" s="11">
        <f>'04_PARAMETER'!$B$40</f>
        <v/>
      </c>
      <c r="P33" s="11">
        <f>IFERROR(J33-E33-L33-M33-N33-O33,"")</f>
        <v/>
      </c>
      <c r="Q33" s="15">
        <f>IFERROR(P33/J33,"")</f>
        <v/>
      </c>
      <c r="R33" s="15">
        <f>IFERROR(P33/E33,"")</f>
        <v/>
      </c>
      <c r="S33" s="11">
        <f>IFERROR((E33+N33+O33)/(1-K33-_xlfn.XLOOKUP(D33,'04_PARAMETER'!$H$6:$H$8,'04_PARAMETER'!$I$6:$I$8))*(1+'04_PARAMETER'!$B$39),"")</f>
        <v/>
      </c>
      <c r="T33" s="10">
        <f>IF(P33="","keine Berechnung",IF(P33&lt;0,"Verlust",IF(Q33&lt;0.15,"duenn",IF(Q33&lt;0.3,"tragfaehig","gut"))))</f>
        <v/>
      </c>
    </row>
    <row r="34">
      <c r="A34" s="10">
        <f>'03_CLEAN_DATA'!A34</f>
        <v/>
      </c>
      <c r="B34" s="10">
        <f>'03_CLEAN_DATA'!B34</f>
        <v/>
      </c>
      <c r="C34" s="10">
        <f>'03_CLEAN_DATA'!C34</f>
        <v/>
      </c>
      <c r="D34" s="10">
        <f>'03_CLEAN_DATA'!D34</f>
        <v/>
      </c>
      <c r="E34" s="11">
        <f>IF('03_CLEAN_DATA'!E34="","",'03_CLEAN_DATA'!E34)</f>
        <v/>
      </c>
      <c r="F34" s="11">
        <f>IFERROR(_xlfn.XLOOKUP(C34,'04_PARAMETER'!$A$31:$A$36,'04_PARAMETER'!$B$31:$B$36),"")</f>
        <v/>
      </c>
      <c r="G34" s="16">
        <f>IFERROR(_xlfn.XLOOKUP(C34,'04_PARAMETER'!$A$31:$A$36,'04_PARAMETER'!$E$31:$E$36),"")</f>
        <v/>
      </c>
      <c r="H34" s="11">
        <f>IFERROR((E34+F34)*(1+'04_PARAMETER'!$B$39)*G34,"")</f>
        <v/>
      </c>
      <c r="I34" s="11">
        <f>IFERROR(_xlfn.XLOOKUP(H34,'04_PARAMETER'!$E$41:$E$104,'04_PARAMETER'!$E$41:$E$104,"",1),"")</f>
        <v/>
      </c>
      <c r="J34" s="11">
        <f>IFERROR(I34/(1+'04_PARAMETER'!$B$39),"")</f>
        <v/>
      </c>
      <c r="K34" s="15">
        <f>IFERROR(_xlfn.XLOOKUP(D34&amp;"|"&amp;C34,'04_PARAMETER'!$E$6:$E$23,'04_PARAMETER'!$F$6:$F$23),"")</f>
        <v/>
      </c>
      <c r="L34" s="11">
        <f>IFERROR(J34*K34,"")</f>
        <v/>
      </c>
      <c r="M34" s="11">
        <f>IFERROR(J34*_xlfn.XLOOKUP(D34,'04_PARAMETER'!$H$6:$H$8,'04_PARAMETER'!$I$6:$I$8),"")</f>
        <v/>
      </c>
      <c r="N34" s="11">
        <f>IFERROR(_xlfn.XLOOKUP('03_CLEAN_DATA'!G34,'04_PARAMETER'!$A$22:$A$27,'04_PARAMETER'!$B$22:$B$27,"",1),"")</f>
        <v/>
      </c>
      <c r="O34" s="11">
        <f>'04_PARAMETER'!$B$40</f>
        <v/>
      </c>
      <c r="P34" s="11">
        <f>IFERROR(J34-E34-L34-M34-N34-O34,"")</f>
        <v/>
      </c>
      <c r="Q34" s="15">
        <f>IFERROR(P34/J34,"")</f>
        <v/>
      </c>
      <c r="R34" s="15">
        <f>IFERROR(P34/E34,"")</f>
        <v/>
      </c>
      <c r="S34" s="11">
        <f>IFERROR((E34+N34+O34)/(1-K34-_xlfn.XLOOKUP(D34,'04_PARAMETER'!$H$6:$H$8,'04_PARAMETER'!$I$6:$I$8))*(1+'04_PARAMETER'!$B$39),"")</f>
        <v/>
      </c>
      <c r="T34" s="10">
        <f>IF(P34="","keine Berechnung",IF(P34&lt;0,"Verlust",IF(Q34&lt;0.15,"duenn",IF(Q34&lt;0.3,"tragfaehig","gut"))))</f>
        <v/>
      </c>
    </row>
    <row r="35">
      <c r="A35" s="10">
        <f>'03_CLEAN_DATA'!A35</f>
        <v/>
      </c>
      <c r="B35" s="10">
        <f>'03_CLEAN_DATA'!B35</f>
        <v/>
      </c>
      <c r="C35" s="10">
        <f>'03_CLEAN_DATA'!C35</f>
        <v/>
      </c>
      <c r="D35" s="10">
        <f>'03_CLEAN_DATA'!D35</f>
        <v/>
      </c>
      <c r="E35" s="11">
        <f>IF('03_CLEAN_DATA'!E35="","",'03_CLEAN_DATA'!E35)</f>
        <v/>
      </c>
      <c r="F35" s="11">
        <f>IFERROR(_xlfn.XLOOKUP(C35,'04_PARAMETER'!$A$31:$A$36,'04_PARAMETER'!$B$31:$B$36),"")</f>
        <v/>
      </c>
      <c r="G35" s="16">
        <f>IFERROR(_xlfn.XLOOKUP(C35,'04_PARAMETER'!$A$31:$A$36,'04_PARAMETER'!$E$31:$E$36),"")</f>
        <v/>
      </c>
      <c r="H35" s="11">
        <f>IFERROR((E35+F35)*(1+'04_PARAMETER'!$B$39)*G35,"")</f>
        <v/>
      </c>
      <c r="I35" s="11">
        <f>IFERROR(_xlfn.XLOOKUP(H35,'04_PARAMETER'!$E$41:$E$104,'04_PARAMETER'!$E$41:$E$104,"",1),"")</f>
        <v/>
      </c>
      <c r="J35" s="11">
        <f>IFERROR(I35/(1+'04_PARAMETER'!$B$39),"")</f>
        <v/>
      </c>
      <c r="K35" s="15">
        <f>IFERROR(_xlfn.XLOOKUP(D35&amp;"|"&amp;C35,'04_PARAMETER'!$E$6:$E$23,'04_PARAMETER'!$F$6:$F$23),"")</f>
        <v/>
      </c>
      <c r="L35" s="11">
        <f>IFERROR(J35*K35,"")</f>
        <v/>
      </c>
      <c r="M35" s="11">
        <f>IFERROR(J35*_xlfn.XLOOKUP(D35,'04_PARAMETER'!$H$6:$H$8,'04_PARAMETER'!$I$6:$I$8),"")</f>
        <v/>
      </c>
      <c r="N35" s="11">
        <f>IFERROR(_xlfn.XLOOKUP('03_CLEAN_DATA'!G35,'04_PARAMETER'!$A$22:$A$27,'04_PARAMETER'!$B$22:$B$27,"",1),"")</f>
        <v/>
      </c>
      <c r="O35" s="11">
        <f>'04_PARAMETER'!$B$40</f>
        <v/>
      </c>
      <c r="P35" s="11">
        <f>IFERROR(J35-E35-L35-M35-N35-O35,"")</f>
        <v/>
      </c>
      <c r="Q35" s="15">
        <f>IFERROR(P35/J35,"")</f>
        <v/>
      </c>
      <c r="R35" s="15">
        <f>IFERROR(P35/E35,"")</f>
        <v/>
      </c>
      <c r="S35" s="11">
        <f>IFERROR((E35+N35+O35)/(1-K35-_xlfn.XLOOKUP(D35,'04_PARAMETER'!$H$6:$H$8,'04_PARAMETER'!$I$6:$I$8))*(1+'04_PARAMETER'!$B$39),"")</f>
        <v/>
      </c>
      <c r="T35" s="10">
        <f>IF(P35="","keine Berechnung",IF(P35&lt;0,"Verlust",IF(Q35&lt;0.15,"duenn",IF(Q35&lt;0.3,"tragfaehig","gut"))))</f>
        <v/>
      </c>
    </row>
    <row r="36">
      <c r="A36" s="10">
        <f>'03_CLEAN_DATA'!A36</f>
        <v/>
      </c>
      <c r="B36" s="10">
        <f>'03_CLEAN_DATA'!B36</f>
        <v/>
      </c>
      <c r="C36" s="10">
        <f>'03_CLEAN_DATA'!C36</f>
        <v/>
      </c>
      <c r="D36" s="10">
        <f>'03_CLEAN_DATA'!D36</f>
        <v/>
      </c>
      <c r="E36" s="11">
        <f>IF('03_CLEAN_DATA'!E36="","",'03_CLEAN_DATA'!E36)</f>
        <v/>
      </c>
      <c r="F36" s="11">
        <f>IFERROR(_xlfn.XLOOKUP(C36,'04_PARAMETER'!$A$31:$A$36,'04_PARAMETER'!$B$31:$B$36),"")</f>
        <v/>
      </c>
      <c r="G36" s="16">
        <f>IFERROR(_xlfn.XLOOKUP(C36,'04_PARAMETER'!$A$31:$A$36,'04_PARAMETER'!$E$31:$E$36),"")</f>
        <v/>
      </c>
      <c r="H36" s="11">
        <f>IFERROR((E36+F36)*(1+'04_PARAMETER'!$B$39)*G36,"")</f>
        <v/>
      </c>
      <c r="I36" s="11">
        <f>IFERROR(_xlfn.XLOOKUP(H36,'04_PARAMETER'!$E$41:$E$104,'04_PARAMETER'!$E$41:$E$104,"",1),"")</f>
        <v/>
      </c>
      <c r="J36" s="11">
        <f>IFERROR(I36/(1+'04_PARAMETER'!$B$39),"")</f>
        <v/>
      </c>
      <c r="K36" s="15">
        <f>IFERROR(_xlfn.XLOOKUP(D36&amp;"|"&amp;C36,'04_PARAMETER'!$E$6:$E$23,'04_PARAMETER'!$F$6:$F$23),"")</f>
        <v/>
      </c>
      <c r="L36" s="11">
        <f>IFERROR(J36*K36,"")</f>
        <v/>
      </c>
      <c r="M36" s="11">
        <f>IFERROR(J36*_xlfn.XLOOKUP(D36,'04_PARAMETER'!$H$6:$H$8,'04_PARAMETER'!$I$6:$I$8),"")</f>
        <v/>
      </c>
      <c r="N36" s="11">
        <f>IFERROR(_xlfn.XLOOKUP('03_CLEAN_DATA'!G36,'04_PARAMETER'!$A$22:$A$27,'04_PARAMETER'!$B$22:$B$27,"",1),"")</f>
        <v/>
      </c>
      <c r="O36" s="11">
        <f>'04_PARAMETER'!$B$40</f>
        <v/>
      </c>
      <c r="P36" s="11">
        <f>IFERROR(J36-E36-L36-M36-N36-O36,"")</f>
        <v/>
      </c>
      <c r="Q36" s="15">
        <f>IFERROR(P36/J36,"")</f>
        <v/>
      </c>
      <c r="R36" s="15">
        <f>IFERROR(P36/E36,"")</f>
        <v/>
      </c>
      <c r="S36" s="11">
        <f>IFERROR((E36+N36+O36)/(1-K36-_xlfn.XLOOKUP(D36,'04_PARAMETER'!$H$6:$H$8,'04_PARAMETER'!$I$6:$I$8))*(1+'04_PARAMETER'!$B$39),"")</f>
        <v/>
      </c>
      <c r="T36" s="10">
        <f>IF(P36="","keine Berechnung",IF(P36&lt;0,"Verlust",IF(Q36&lt;0.15,"duenn",IF(Q36&lt;0.3,"tragfaehig","gut"))))</f>
        <v/>
      </c>
    </row>
    <row r="37">
      <c r="A37" s="10">
        <f>'03_CLEAN_DATA'!A37</f>
        <v/>
      </c>
      <c r="B37" s="10">
        <f>'03_CLEAN_DATA'!B37</f>
        <v/>
      </c>
      <c r="C37" s="10">
        <f>'03_CLEAN_DATA'!C37</f>
        <v/>
      </c>
      <c r="D37" s="10">
        <f>'03_CLEAN_DATA'!D37</f>
        <v/>
      </c>
      <c r="E37" s="11">
        <f>IF('03_CLEAN_DATA'!E37="","",'03_CLEAN_DATA'!E37)</f>
        <v/>
      </c>
      <c r="F37" s="11">
        <f>IFERROR(_xlfn.XLOOKUP(C37,'04_PARAMETER'!$A$31:$A$36,'04_PARAMETER'!$B$31:$B$36),"")</f>
        <v/>
      </c>
      <c r="G37" s="16">
        <f>IFERROR(_xlfn.XLOOKUP(C37,'04_PARAMETER'!$A$31:$A$36,'04_PARAMETER'!$E$31:$E$36),"")</f>
        <v/>
      </c>
      <c r="H37" s="11">
        <f>IFERROR((E37+F37)*(1+'04_PARAMETER'!$B$39)*G37,"")</f>
        <v/>
      </c>
      <c r="I37" s="11">
        <f>IFERROR(_xlfn.XLOOKUP(H37,'04_PARAMETER'!$E$41:$E$104,'04_PARAMETER'!$E$41:$E$104,"",1),"")</f>
        <v/>
      </c>
      <c r="J37" s="11">
        <f>IFERROR(I37/(1+'04_PARAMETER'!$B$39),"")</f>
        <v/>
      </c>
      <c r="K37" s="15">
        <f>IFERROR(_xlfn.XLOOKUP(D37&amp;"|"&amp;C37,'04_PARAMETER'!$E$6:$E$23,'04_PARAMETER'!$F$6:$F$23),"")</f>
        <v/>
      </c>
      <c r="L37" s="11">
        <f>IFERROR(J37*K37,"")</f>
        <v/>
      </c>
      <c r="M37" s="11">
        <f>IFERROR(J37*_xlfn.XLOOKUP(D37,'04_PARAMETER'!$H$6:$H$8,'04_PARAMETER'!$I$6:$I$8),"")</f>
        <v/>
      </c>
      <c r="N37" s="11">
        <f>IFERROR(_xlfn.XLOOKUP('03_CLEAN_DATA'!G37,'04_PARAMETER'!$A$22:$A$27,'04_PARAMETER'!$B$22:$B$27,"",1),"")</f>
        <v/>
      </c>
      <c r="O37" s="11">
        <f>'04_PARAMETER'!$B$40</f>
        <v/>
      </c>
      <c r="P37" s="11">
        <f>IFERROR(J37-E37-L37-M37-N37-O37,"")</f>
        <v/>
      </c>
      <c r="Q37" s="15">
        <f>IFERROR(P37/J37,"")</f>
        <v/>
      </c>
      <c r="R37" s="15">
        <f>IFERROR(P37/E37,"")</f>
        <v/>
      </c>
      <c r="S37" s="11">
        <f>IFERROR((E37+N37+O37)/(1-K37-_xlfn.XLOOKUP(D37,'04_PARAMETER'!$H$6:$H$8,'04_PARAMETER'!$I$6:$I$8))*(1+'04_PARAMETER'!$B$39),"")</f>
        <v/>
      </c>
      <c r="T37" s="10">
        <f>IF(P37="","keine Berechnung",IF(P37&lt;0,"Verlust",IF(Q37&lt;0.15,"duenn",IF(Q37&lt;0.3,"tragfaehig","gut"))))</f>
        <v/>
      </c>
    </row>
    <row r="38">
      <c r="A38" s="10">
        <f>'03_CLEAN_DATA'!A38</f>
        <v/>
      </c>
      <c r="B38" s="10">
        <f>'03_CLEAN_DATA'!B38</f>
        <v/>
      </c>
      <c r="C38" s="10">
        <f>'03_CLEAN_DATA'!C38</f>
        <v/>
      </c>
      <c r="D38" s="10">
        <f>'03_CLEAN_DATA'!D38</f>
        <v/>
      </c>
      <c r="E38" s="11">
        <f>IF('03_CLEAN_DATA'!E38="","",'03_CLEAN_DATA'!E38)</f>
        <v/>
      </c>
      <c r="F38" s="11">
        <f>IFERROR(_xlfn.XLOOKUP(C38,'04_PARAMETER'!$A$31:$A$36,'04_PARAMETER'!$B$31:$B$36),"")</f>
        <v/>
      </c>
      <c r="G38" s="16">
        <f>IFERROR(_xlfn.XLOOKUP(C38,'04_PARAMETER'!$A$31:$A$36,'04_PARAMETER'!$E$31:$E$36),"")</f>
        <v/>
      </c>
      <c r="H38" s="11">
        <f>IFERROR((E38+F38)*(1+'04_PARAMETER'!$B$39)*G38,"")</f>
        <v/>
      </c>
      <c r="I38" s="11">
        <f>IFERROR(_xlfn.XLOOKUP(H38,'04_PARAMETER'!$E$41:$E$104,'04_PARAMETER'!$E$41:$E$104,"",1),"")</f>
        <v/>
      </c>
      <c r="J38" s="11">
        <f>IFERROR(I38/(1+'04_PARAMETER'!$B$39),"")</f>
        <v/>
      </c>
      <c r="K38" s="15">
        <f>IFERROR(_xlfn.XLOOKUP(D38&amp;"|"&amp;C38,'04_PARAMETER'!$E$6:$E$23,'04_PARAMETER'!$F$6:$F$23),"")</f>
        <v/>
      </c>
      <c r="L38" s="11">
        <f>IFERROR(J38*K38,"")</f>
        <v/>
      </c>
      <c r="M38" s="11">
        <f>IFERROR(J38*_xlfn.XLOOKUP(D38,'04_PARAMETER'!$H$6:$H$8,'04_PARAMETER'!$I$6:$I$8),"")</f>
        <v/>
      </c>
      <c r="N38" s="11">
        <f>IFERROR(_xlfn.XLOOKUP('03_CLEAN_DATA'!G38,'04_PARAMETER'!$A$22:$A$27,'04_PARAMETER'!$B$22:$B$27,"",1),"")</f>
        <v/>
      </c>
      <c r="O38" s="11">
        <f>'04_PARAMETER'!$B$40</f>
        <v/>
      </c>
      <c r="P38" s="11">
        <f>IFERROR(J38-E38-L38-M38-N38-O38,"")</f>
        <v/>
      </c>
      <c r="Q38" s="15">
        <f>IFERROR(P38/J38,"")</f>
        <v/>
      </c>
      <c r="R38" s="15">
        <f>IFERROR(P38/E38,"")</f>
        <v/>
      </c>
      <c r="S38" s="11">
        <f>IFERROR((E38+N38+O38)/(1-K38-_xlfn.XLOOKUP(D38,'04_PARAMETER'!$H$6:$H$8,'04_PARAMETER'!$I$6:$I$8))*(1+'04_PARAMETER'!$B$39),"")</f>
        <v/>
      </c>
      <c r="T38" s="10">
        <f>IF(P38="","keine Berechnung",IF(P38&lt;0,"Verlust",IF(Q38&lt;0.15,"duenn",IF(Q38&lt;0.3,"tragfaehig","gut"))))</f>
        <v/>
      </c>
    </row>
    <row r="39">
      <c r="A39" s="10">
        <f>'03_CLEAN_DATA'!A39</f>
        <v/>
      </c>
      <c r="B39" s="10">
        <f>'03_CLEAN_DATA'!B39</f>
        <v/>
      </c>
      <c r="C39" s="10">
        <f>'03_CLEAN_DATA'!C39</f>
        <v/>
      </c>
      <c r="D39" s="10">
        <f>'03_CLEAN_DATA'!D39</f>
        <v/>
      </c>
      <c r="E39" s="11">
        <f>IF('03_CLEAN_DATA'!E39="","",'03_CLEAN_DATA'!E39)</f>
        <v/>
      </c>
      <c r="F39" s="11">
        <f>IFERROR(_xlfn.XLOOKUP(C39,'04_PARAMETER'!$A$31:$A$36,'04_PARAMETER'!$B$31:$B$36),"")</f>
        <v/>
      </c>
      <c r="G39" s="16">
        <f>IFERROR(_xlfn.XLOOKUP(C39,'04_PARAMETER'!$A$31:$A$36,'04_PARAMETER'!$E$31:$E$36),"")</f>
        <v/>
      </c>
      <c r="H39" s="11">
        <f>IFERROR((E39+F39)*(1+'04_PARAMETER'!$B$39)*G39,"")</f>
        <v/>
      </c>
      <c r="I39" s="11">
        <f>IFERROR(_xlfn.XLOOKUP(H39,'04_PARAMETER'!$E$41:$E$104,'04_PARAMETER'!$E$41:$E$104,"",1),"")</f>
        <v/>
      </c>
      <c r="J39" s="11">
        <f>IFERROR(I39/(1+'04_PARAMETER'!$B$39),"")</f>
        <v/>
      </c>
      <c r="K39" s="15">
        <f>IFERROR(_xlfn.XLOOKUP(D39&amp;"|"&amp;C39,'04_PARAMETER'!$E$6:$E$23,'04_PARAMETER'!$F$6:$F$23),"")</f>
        <v/>
      </c>
      <c r="L39" s="11">
        <f>IFERROR(J39*K39,"")</f>
        <v/>
      </c>
      <c r="M39" s="11">
        <f>IFERROR(J39*_xlfn.XLOOKUP(D39,'04_PARAMETER'!$H$6:$H$8,'04_PARAMETER'!$I$6:$I$8),"")</f>
        <v/>
      </c>
      <c r="N39" s="11">
        <f>IFERROR(_xlfn.XLOOKUP('03_CLEAN_DATA'!G39,'04_PARAMETER'!$A$22:$A$27,'04_PARAMETER'!$B$22:$B$27,"",1),"")</f>
        <v/>
      </c>
      <c r="O39" s="11">
        <f>'04_PARAMETER'!$B$40</f>
        <v/>
      </c>
      <c r="P39" s="11">
        <f>IFERROR(J39-E39-L39-M39-N39-O39,"")</f>
        <v/>
      </c>
      <c r="Q39" s="15">
        <f>IFERROR(P39/J39,"")</f>
        <v/>
      </c>
      <c r="R39" s="15">
        <f>IFERROR(P39/E39,"")</f>
        <v/>
      </c>
      <c r="S39" s="11">
        <f>IFERROR((E39+N39+O39)/(1-K39-_xlfn.XLOOKUP(D39,'04_PARAMETER'!$H$6:$H$8,'04_PARAMETER'!$I$6:$I$8))*(1+'04_PARAMETER'!$B$39),"")</f>
        <v/>
      </c>
      <c r="T39" s="10">
        <f>IF(P39="","keine Berechnung",IF(P39&lt;0,"Verlust",IF(Q39&lt;0.15,"duenn",IF(Q39&lt;0.3,"tragfaehig","gut"))))</f>
        <v/>
      </c>
    </row>
    <row r="40">
      <c r="A40" s="10">
        <f>'03_CLEAN_DATA'!A40</f>
        <v/>
      </c>
      <c r="B40" s="10">
        <f>'03_CLEAN_DATA'!B40</f>
        <v/>
      </c>
      <c r="C40" s="10">
        <f>'03_CLEAN_DATA'!C40</f>
        <v/>
      </c>
      <c r="D40" s="10">
        <f>'03_CLEAN_DATA'!D40</f>
        <v/>
      </c>
      <c r="E40" s="11">
        <f>IF('03_CLEAN_DATA'!E40="","",'03_CLEAN_DATA'!E40)</f>
        <v/>
      </c>
      <c r="F40" s="11">
        <f>IFERROR(_xlfn.XLOOKUP(C40,'04_PARAMETER'!$A$31:$A$36,'04_PARAMETER'!$B$31:$B$36),"")</f>
        <v/>
      </c>
      <c r="G40" s="16">
        <f>IFERROR(_xlfn.XLOOKUP(C40,'04_PARAMETER'!$A$31:$A$36,'04_PARAMETER'!$E$31:$E$36),"")</f>
        <v/>
      </c>
      <c r="H40" s="11">
        <f>IFERROR((E40+F40)*(1+'04_PARAMETER'!$B$39)*G40,"")</f>
        <v/>
      </c>
      <c r="I40" s="11">
        <f>IFERROR(_xlfn.XLOOKUP(H40,'04_PARAMETER'!$E$41:$E$104,'04_PARAMETER'!$E$41:$E$104,"",1),"")</f>
        <v/>
      </c>
      <c r="J40" s="11">
        <f>IFERROR(I40/(1+'04_PARAMETER'!$B$39),"")</f>
        <v/>
      </c>
      <c r="K40" s="15">
        <f>IFERROR(_xlfn.XLOOKUP(D40&amp;"|"&amp;C40,'04_PARAMETER'!$E$6:$E$23,'04_PARAMETER'!$F$6:$F$23),"")</f>
        <v/>
      </c>
      <c r="L40" s="11">
        <f>IFERROR(J40*K40,"")</f>
        <v/>
      </c>
      <c r="M40" s="11">
        <f>IFERROR(J40*_xlfn.XLOOKUP(D40,'04_PARAMETER'!$H$6:$H$8,'04_PARAMETER'!$I$6:$I$8),"")</f>
        <v/>
      </c>
      <c r="N40" s="11">
        <f>IFERROR(_xlfn.XLOOKUP('03_CLEAN_DATA'!G40,'04_PARAMETER'!$A$22:$A$27,'04_PARAMETER'!$B$22:$B$27,"",1),"")</f>
        <v/>
      </c>
      <c r="O40" s="11">
        <f>'04_PARAMETER'!$B$40</f>
        <v/>
      </c>
      <c r="P40" s="11">
        <f>IFERROR(J40-E40-L40-M40-N40-O40,"")</f>
        <v/>
      </c>
      <c r="Q40" s="15">
        <f>IFERROR(P40/J40,"")</f>
        <v/>
      </c>
      <c r="R40" s="15">
        <f>IFERROR(P40/E40,"")</f>
        <v/>
      </c>
      <c r="S40" s="11">
        <f>IFERROR((E40+N40+O40)/(1-K40-_xlfn.XLOOKUP(D40,'04_PARAMETER'!$H$6:$H$8,'04_PARAMETER'!$I$6:$I$8))*(1+'04_PARAMETER'!$B$39),"")</f>
        <v/>
      </c>
      <c r="T40" s="10">
        <f>IF(P40="","keine Berechnung",IF(P40&lt;0,"Verlust",IF(Q40&lt;0.15,"duenn",IF(Q40&lt;0.3,"tragfaehig","gut"))))</f>
        <v/>
      </c>
    </row>
    <row r="41">
      <c r="A41" s="10">
        <f>'03_CLEAN_DATA'!A41</f>
        <v/>
      </c>
      <c r="B41" s="10">
        <f>'03_CLEAN_DATA'!B41</f>
        <v/>
      </c>
      <c r="C41" s="10">
        <f>'03_CLEAN_DATA'!C41</f>
        <v/>
      </c>
      <c r="D41" s="10">
        <f>'03_CLEAN_DATA'!D41</f>
        <v/>
      </c>
      <c r="E41" s="11">
        <f>IF('03_CLEAN_DATA'!E41="","",'03_CLEAN_DATA'!E41)</f>
        <v/>
      </c>
      <c r="F41" s="11">
        <f>IFERROR(_xlfn.XLOOKUP(C41,'04_PARAMETER'!$A$31:$A$36,'04_PARAMETER'!$B$31:$B$36),"")</f>
        <v/>
      </c>
      <c r="G41" s="16">
        <f>IFERROR(_xlfn.XLOOKUP(C41,'04_PARAMETER'!$A$31:$A$36,'04_PARAMETER'!$E$31:$E$36),"")</f>
        <v/>
      </c>
      <c r="H41" s="11">
        <f>IFERROR((E41+F41)*(1+'04_PARAMETER'!$B$39)*G41,"")</f>
        <v/>
      </c>
      <c r="I41" s="11">
        <f>IFERROR(_xlfn.XLOOKUP(H41,'04_PARAMETER'!$E$41:$E$104,'04_PARAMETER'!$E$41:$E$104,"",1),"")</f>
        <v/>
      </c>
      <c r="J41" s="11">
        <f>IFERROR(I41/(1+'04_PARAMETER'!$B$39),"")</f>
        <v/>
      </c>
      <c r="K41" s="15">
        <f>IFERROR(_xlfn.XLOOKUP(D41&amp;"|"&amp;C41,'04_PARAMETER'!$E$6:$E$23,'04_PARAMETER'!$F$6:$F$23),"")</f>
        <v/>
      </c>
      <c r="L41" s="11">
        <f>IFERROR(J41*K41,"")</f>
        <v/>
      </c>
      <c r="M41" s="11">
        <f>IFERROR(J41*_xlfn.XLOOKUP(D41,'04_PARAMETER'!$H$6:$H$8,'04_PARAMETER'!$I$6:$I$8),"")</f>
        <v/>
      </c>
      <c r="N41" s="11">
        <f>IFERROR(_xlfn.XLOOKUP('03_CLEAN_DATA'!G41,'04_PARAMETER'!$A$22:$A$27,'04_PARAMETER'!$B$22:$B$27,"",1),"")</f>
        <v/>
      </c>
      <c r="O41" s="11">
        <f>'04_PARAMETER'!$B$40</f>
        <v/>
      </c>
      <c r="P41" s="11">
        <f>IFERROR(J41-E41-L41-M41-N41-O41,"")</f>
        <v/>
      </c>
      <c r="Q41" s="15">
        <f>IFERROR(P41/J41,"")</f>
        <v/>
      </c>
      <c r="R41" s="15">
        <f>IFERROR(P41/E41,"")</f>
        <v/>
      </c>
      <c r="S41" s="11">
        <f>IFERROR((E41+N41+O41)/(1-K41-_xlfn.XLOOKUP(D41,'04_PARAMETER'!$H$6:$H$8,'04_PARAMETER'!$I$6:$I$8))*(1+'04_PARAMETER'!$B$39),"")</f>
        <v/>
      </c>
      <c r="T41" s="10">
        <f>IF(P41="","keine Berechnung",IF(P41&lt;0,"Verlust",IF(Q41&lt;0.15,"duenn",IF(Q41&lt;0.3,"tragfaehig","gut"))))</f>
        <v/>
      </c>
    </row>
    <row r="42">
      <c r="A42" s="10">
        <f>'03_CLEAN_DATA'!A42</f>
        <v/>
      </c>
      <c r="B42" s="10">
        <f>'03_CLEAN_DATA'!B42</f>
        <v/>
      </c>
      <c r="C42" s="10">
        <f>'03_CLEAN_DATA'!C42</f>
        <v/>
      </c>
      <c r="D42" s="10">
        <f>'03_CLEAN_DATA'!D42</f>
        <v/>
      </c>
      <c r="E42" s="11">
        <f>IF('03_CLEAN_DATA'!E42="","",'03_CLEAN_DATA'!E42)</f>
        <v/>
      </c>
      <c r="F42" s="11">
        <f>IFERROR(_xlfn.XLOOKUP(C42,'04_PARAMETER'!$A$31:$A$36,'04_PARAMETER'!$B$31:$B$36),"")</f>
        <v/>
      </c>
      <c r="G42" s="16">
        <f>IFERROR(_xlfn.XLOOKUP(C42,'04_PARAMETER'!$A$31:$A$36,'04_PARAMETER'!$E$31:$E$36),"")</f>
        <v/>
      </c>
      <c r="H42" s="11">
        <f>IFERROR((E42+F42)*(1+'04_PARAMETER'!$B$39)*G42,"")</f>
        <v/>
      </c>
      <c r="I42" s="11">
        <f>IFERROR(_xlfn.XLOOKUP(H42,'04_PARAMETER'!$E$41:$E$104,'04_PARAMETER'!$E$41:$E$104,"",1),"")</f>
        <v/>
      </c>
      <c r="J42" s="11">
        <f>IFERROR(I42/(1+'04_PARAMETER'!$B$39),"")</f>
        <v/>
      </c>
      <c r="K42" s="15">
        <f>IFERROR(_xlfn.XLOOKUP(D42&amp;"|"&amp;C42,'04_PARAMETER'!$E$6:$E$23,'04_PARAMETER'!$F$6:$F$23),"")</f>
        <v/>
      </c>
      <c r="L42" s="11">
        <f>IFERROR(J42*K42,"")</f>
        <v/>
      </c>
      <c r="M42" s="11">
        <f>IFERROR(J42*_xlfn.XLOOKUP(D42,'04_PARAMETER'!$H$6:$H$8,'04_PARAMETER'!$I$6:$I$8),"")</f>
        <v/>
      </c>
      <c r="N42" s="11">
        <f>IFERROR(_xlfn.XLOOKUP('03_CLEAN_DATA'!G42,'04_PARAMETER'!$A$22:$A$27,'04_PARAMETER'!$B$22:$B$27,"",1),"")</f>
        <v/>
      </c>
      <c r="O42" s="11">
        <f>'04_PARAMETER'!$B$40</f>
        <v/>
      </c>
      <c r="P42" s="11">
        <f>IFERROR(J42-E42-L42-M42-N42-O42,"")</f>
        <v/>
      </c>
      <c r="Q42" s="15">
        <f>IFERROR(P42/J42,"")</f>
        <v/>
      </c>
      <c r="R42" s="15">
        <f>IFERROR(P42/E42,"")</f>
        <v/>
      </c>
      <c r="S42" s="11">
        <f>IFERROR((E42+N42+O42)/(1-K42-_xlfn.XLOOKUP(D42,'04_PARAMETER'!$H$6:$H$8,'04_PARAMETER'!$I$6:$I$8))*(1+'04_PARAMETER'!$B$39),"")</f>
        <v/>
      </c>
      <c r="T42" s="10">
        <f>IF(P42="","keine Berechnung",IF(P42&lt;0,"Verlust",IF(Q42&lt;0.15,"duenn",IF(Q42&lt;0.3,"tragfaehig","gut"))))</f>
        <v/>
      </c>
    </row>
    <row r="43">
      <c r="A43" s="10">
        <f>'03_CLEAN_DATA'!A43</f>
        <v/>
      </c>
      <c r="B43" s="10">
        <f>'03_CLEAN_DATA'!B43</f>
        <v/>
      </c>
      <c r="C43" s="10">
        <f>'03_CLEAN_DATA'!C43</f>
        <v/>
      </c>
      <c r="D43" s="10">
        <f>'03_CLEAN_DATA'!D43</f>
        <v/>
      </c>
      <c r="E43" s="11">
        <f>IF('03_CLEAN_DATA'!E43="","",'03_CLEAN_DATA'!E43)</f>
        <v/>
      </c>
      <c r="F43" s="11">
        <f>IFERROR(_xlfn.XLOOKUP(C43,'04_PARAMETER'!$A$31:$A$36,'04_PARAMETER'!$B$31:$B$36),"")</f>
        <v/>
      </c>
      <c r="G43" s="16">
        <f>IFERROR(_xlfn.XLOOKUP(C43,'04_PARAMETER'!$A$31:$A$36,'04_PARAMETER'!$E$31:$E$36),"")</f>
        <v/>
      </c>
      <c r="H43" s="11">
        <f>IFERROR((E43+F43)*(1+'04_PARAMETER'!$B$39)*G43,"")</f>
        <v/>
      </c>
      <c r="I43" s="11">
        <f>IFERROR(_xlfn.XLOOKUP(H43,'04_PARAMETER'!$E$41:$E$104,'04_PARAMETER'!$E$41:$E$104,"",1),"")</f>
        <v/>
      </c>
      <c r="J43" s="11">
        <f>IFERROR(I43/(1+'04_PARAMETER'!$B$39),"")</f>
        <v/>
      </c>
      <c r="K43" s="15">
        <f>IFERROR(_xlfn.XLOOKUP(D43&amp;"|"&amp;C43,'04_PARAMETER'!$E$6:$E$23,'04_PARAMETER'!$F$6:$F$23),"")</f>
        <v/>
      </c>
      <c r="L43" s="11">
        <f>IFERROR(J43*K43,"")</f>
        <v/>
      </c>
      <c r="M43" s="11">
        <f>IFERROR(J43*_xlfn.XLOOKUP(D43,'04_PARAMETER'!$H$6:$H$8,'04_PARAMETER'!$I$6:$I$8),"")</f>
        <v/>
      </c>
      <c r="N43" s="11">
        <f>IFERROR(_xlfn.XLOOKUP('03_CLEAN_DATA'!G43,'04_PARAMETER'!$A$22:$A$27,'04_PARAMETER'!$B$22:$B$27,"",1),"")</f>
        <v/>
      </c>
      <c r="O43" s="11">
        <f>'04_PARAMETER'!$B$40</f>
        <v/>
      </c>
      <c r="P43" s="11">
        <f>IFERROR(J43-E43-L43-M43-N43-O43,"")</f>
        <v/>
      </c>
      <c r="Q43" s="15">
        <f>IFERROR(P43/J43,"")</f>
        <v/>
      </c>
      <c r="R43" s="15">
        <f>IFERROR(P43/E43,"")</f>
        <v/>
      </c>
      <c r="S43" s="11">
        <f>IFERROR((E43+N43+O43)/(1-K43-_xlfn.XLOOKUP(D43,'04_PARAMETER'!$H$6:$H$8,'04_PARAMETER'!$I$6:$I$8))*(1+'04_PARAMETER'!$B$39),"")</f>
        <v/>
      </c>
      <c r="T43" s="10">
        <f>IF(P43="","keine Berechnung",IF(P43&lt;0,"Verlust",IF(Q43&lt;0.15,"duenn",IF(Q43&lt;0.3,"tragfaehig","gut"))))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3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8" t="inlineStr">
        <is>
          <t>06_PIVOT - Auswertung</t>
        </is>
      </c>
    </row>
    <row r="2">
      <c r="A2" s="2" t="inlineStr">
        <is>
          <t>Rechnet als Formelmatrix sofort. Eine echte PivotTable laesst sich daneben in zwei Schritten einfuegen - siehe 01_README.</t>
        </is>
      </c>
    </row>
    <row r="4">
      <c r="A4" s="3" t="inlineStr">
        <is>
          <t>Netto-Erloes nach Warengruppe und Marktplatz</t>
        </is>
      </c>
    </row>
    <row r="5" ht="30" customHeight="1">
      <c r="A5" s="9" t="inlineStr">
        <is>
          <t>Warengruppe</t>
        </is>
      </c>
      <c r="B5" s="9" t="inlineStr">
        <is>
          <t>Marktplatz A</t>
        </is>
      </c>
      <c r="C5" s="9" t="inlineStr">
        <is>
          <t>Marktplatz B</t>
        </is>
      </c>
      <c r="D5" s="9" t="inlineStr">
        <is>
          <t>Eigener Shop</t>
        </is>
      </c>
      <c r="E5" s="9" t="inlineStr">
        <is>
          <t>Summe</t>
        </is>
      </c>
    </row>
    <row r="6">
      <c r="A6" s="10" t="inlineStr">
        <is>
          <t>Schmierstoffe</t>
        </is>
      </c>
      <c r="B6" s="11">
        <f>SUMIFS('05_KALKULATION'!$J$4:$J$43,'05_KALKULATION'!$C$4:$C$43,$A6,'05_KALKULATION'!$D$4:$D$43,B$5)</f>
        <v/>
      </c>
      <c r="C6" s="11">
        <f>SUMIFS('05_KALKULATION'!$J$4:$J$43,'05_KALKULATION'!$C$4:$C$43,$A6,'05_KALKULATION'!$D$4:$D$43,C$5)</f>
        <v/>
      </c>
      <c r="D6" s="11">
        <f>SUMIFS('05_KALKULATION'!$J$4:$J$43,'05_KALKULATION'!$C$4:$C$43,$A6,'05_KALKULATION'!$D$4:$D$43,D$5)</f>
        <v/>
      </c>
      <c r="E6" s="17">
        <f>SUM(B6:D6)</f>
        <v/>
      </c>
    </row>
    <row r="7">
      <c r="A7" s="10" t="inlineStr">
        <is>
          <t>Filter</t>
        </is>
      </c>
      <c r="B7" s="11">
        <f>SUMIFS('05_KALKULATION'!$J$4:$J$43,'05_KALKULATION'!$C$4:$C$43,$A7,'05_KALKULATION'!$D$4:$D$43,B$5)</f>
        <v/>
      </c>
      <c r="C7" s="11">
        <f>SUMIFS('05_KALKULATION'!$J$4:$J$43,'05_KALKULATION'!$C$4:$C$43,$A7,'05_KALKULATION'!$D$4:$D$43,C$5)</f>
        <v/>
      </c>
      <c r="D7" s="11">
        <f>SUMIFS('05_KALKULATION'!$J$4:$J$43,'05_KALKULATION'!$C$4:$C$43,$A7,'05_KALKULATION'!$D$4:$D$43,D$5)</f>
        <v/>
      </c>
      <c r="E7" s="17">
        <f>SUM(B7:D7)</f>
        <v/>
      </c>
    </row>
    <row r="8">
      <c r="A8" s="10" t="inlineStr">
        <is>
          <t>Bremsen</t>
        </is>
      </c>
      <c r="B8" s="11">
        <f>SUMIFS('05_KALKULATION'!$J$4:$J$43,'05_KALKULATION'!$C$4:$C$43,$A8,'05_KALKULATION'!$D$4:$D$43,B$5)</f>
        <v/>
      </c>
      <c r="C8" s="11">
        <f>SUMIFS('05_KALKULATION'!$J$4:$J$43,'05_KALKULATION'!$C$4:$C$43,$A8,'05_KALKULATION'!$D$4:$D$43,C$5)</f>
        <v/>
      </c>
      <c r="D8" s="11">
        <f>SUMIFS('05_KALKULATION'!$J$4:$J$43,'05_KALKULATION'!$C$4:$C$43,$A8,'05_KALKULATION'!$D$4:$D$43,D$5)</f>
        <v/>
      </c>
      <c r="E8" s="17">
        <f>SUM(B8:D8)</f>
        <v/>
      </c>
    </row>
    <row r="9">
      <c r="A9" s="10" t="inlineStr">
        <is>
          <t>Beleuchtung</t>
        </is>
      </c>
      <c r="B9" s="11">
        <f>SUMIFS('05_KALKULATION'!$J$4:$J$43,'05_KALKULATION'!$C$4:$C$43,$A9,'05_KALKULATION'!$D$4:$D$43,B$5)</f>
        <v/>
      </c>
      <c r="C9" s="11">
        <f>SUMIFS('05_KALKULATION'!$J$4:$J$43,'05_KALKULATION'!$C$4:$C$43,$A9,'05_KALKULATION'!$D$4:$D$43,C$5)</f>
        <v/>
      </c>
      <c r="D9" s="11">
        <f>SUMIFS('05_KALKULATION'!$J$4:$J$43,'05_KALKULATION'!$C$4:$C$43,$A9,'05_KALKULATION'!$D$4:$D$43,D$5)</f>
        <v/>
      </c>
      <c r="E9" s="17">
        <f>SUM(B9:D9)</f>
        <v/>
      </c>
    </row>
    <row r="10">
      <c r="A10" s="10" t="inlineStr">
        <is>
          <t>Pflege</t>
        </is>
      </c>
      <c r="B10" s="11">
        <f>SUMIFS('05_KALKULATION'!$J$4:$J$43,'05_KALKULATION'!$C$4:$C$43,$A10,'05_KALKULATION'!$D$4:$D$43,B$5)</f>
        <v/>
      </c>
      <c r="C10" s="11">
        <f>SUMIFS('05_KALKULATION'!$J$4:$J$43,'05_KALKULATION'!$C$4:$C$43,$A10,'05_KALKULATION'!$D$4:$D$43,C$5)</f>
        <v/>
      </c>
      <c r="D10" s="11">
        <f>SUMIFS('05_KALKULATION'!$J$4:$J$43,'05_KALKULATION'!$C$4:$C$43,$A10,'05_KALKULATION'!$D$4:$D$43,D$5)</f>
        <v/>
      </c>
      <c r="E10" s="17">
        <f>SUM(B10:D10)</f>
        <v/>
      </c>
    </row>
    <row r="11">
      <c r="A11" s="10" t="inlineStr">
        <is>
          <t>Zubehoer</t>
        </is>
      </c>
      <c r="B11" s="11">
        <f>SUMIFS('05_KALKULATION'!$J$4:$J$43,'05_KALKULATION'!$C$4:$C$43,$A11,'05_KALKULATION'!$D$4:$D$43,B$5)</f>
        <v/>
      </c>
      <c r="C11" s="11">
        <f>SUMIFS('05_KALKULATION'!$J$4:$J$43,'05_KALKULATION'!$C$4:$C$43,$A11,'05_KALKULATION'!$D$4:$D$43,C$5)</f>
        <v/>
      </c>
      <c r="D11" s="11">
        <f>SUMIFS('05_KALKULATION'!$J$4:$J$43,'05_KALKULATION'!$C$4:$C$43,$A11,'05_KALKULATION'!$D$4:$D$43,D$5)</f>
        <v/>
      </c>
      <c r="E11" s="17">
        <f>SUM(B11:D11)</f>
        <v/>
      </c>
    </row>
    <row r="12">
      <c r="A12" s="18" t="inlineStr">
        <is>
          <t>Summe</t>
        </is>
      </c>
      <c r="B12" s="19">
        <f>SUM(B6:B11)</f>
        <v/>
      </c>
      <c r="C12" s="19">
        <f>SUM(C6:C11)</f>
        <v/>
      </c>
      <c r="D12" s="19">
        <f>SUM(D6:D11)</f>
        <v/>
      </c>
      <c r="E12" s="19">
        <f>SUM(E6:E11)</f>
        <v/>
      </c>
    </row>
    <row r="15">
      <c r="A15" s="3" t="inlineStr">
        <is>
          <t>Deckungsbeitrag nach Warengruppe und Marktplatz</t>
        </is>
      </c>
    </row>
    <row r="16" ht="30" customHeight="1">
      <c r="A16" s="9" t="inlineStr">
        <is>
          <t>Warengruppe</t>
        </is>
      </c>
      <c r="B16" s="9" t="inlineStr">
        <is>
          <t>Marktplatz A</t>
        </is>
      </c>
      <c r="C16" s="9" t="inlineStr">
        <is>
          <t>Marktplatz B</t>
        </is>
      </c>
      <c r="D16" s="9" t="inlineStr">
        <is>
          <t>Eigener Shop</t>
        </is>
      </c>
      <c r="E16" s="9" t="inlineStr">
        <is>
          <t>Summe</t>
        </is>
      </c>
    </row>
    <row r="17">
      <c r="A17" s="10" t="inlineStr">
        <is>
          <t>Schmierstoffe</t>
        </is>
      </c>
      <c r="B17" s="11">
        <f>SUMIFS('05_KALKULATION'!$P$4:$P$43,'05_KALKULATION'!$C$4:$C$43,$A17,'05_KALKULATION'!$D$4:$D$43,B$16)</f>
        <v/>
      </c>
      <c r="C17" s="11">
        <f>SUMIFS('05_KALKULATION'!$P$4:$P$43,'05_KALKULATION'!$C$4:$C$43,$A17,'05_KALKULATION'!$D$4:$D$43,C$16)</f>
        <v/>
      </c>
      <c r="D17" s="11">
        <f>SUMIFS('05_KALKULATION'!$P$4:$P$43,'05_KALKULATION'!$C$4:$C$43,$A17,'05_KALKULATION'!$D$4:$D$43,D$16)</f>
        <v/>
      </c>
      <c r="E17" s="17">
        <f>SUM(B17:D17)</f>
        <v/>
      </c>
    </row>
    <row r="18">
      <c r="A18" s="10" t="inlineStr">
        <is>
          <t>Filter</t>
        </is>
      </c>
      <c r="B18" s="11">
        <f>SUMIFS('05_KALKULATION'!$P$4:$P$43,'05_KALKULATION'!$C$4:$C$43,$A18,'05_KALKULATION'!$D$4:$D$43,B$16)</f>
        <v/>
      </c>
      <c r="C18" s="11">
        <f>SUMIFS('05_KALKULATION'!$P$4:$P$43,'05_KALKULATION'!$C$4:$C$43,$A18,'05_KALKULATION'!$D$4:$D$43,C$16)</f>
        <v/>
      </c>
      <c r="D18" s="11">
        <f>SUMIFS('05_KALKULATION'!$P$4:$P$43,'05_KALKULATION'!$C$4:$C$43,$A18,'05_KALKULATION'!$D$4:$D$43,D$16)</f>
        <v/>
      </c>
      <c r="E18" s="17">
        <f>SUM(B18:D18)</f>
        <v/>
      </c>
    </row>
    <row r="19">
      <c r="A19" s="10" t="inlineStr">
        <is>
          <t>Bremsen</t>
        </is>
      </c>
      <c r="B19" s="11">
        <f>SUMIFS('05_KALKULATION'!$P$4:$P$43,'05_KALKULATION'!$C$4:$C$43,$A19,'05_KALKULATION'!$D$4:$D$43,B$16)</f>
        <v/>
      </c>
      <c r="C19" s="11">
        <f>SUMIFS('05_KALKULATION'!$P$4:$P$43,'05_KALKULATION'!$C$4:$C$43,$A19,'05_KALKULATION'!$D$4:$D$43,C$16)</f>
        <v/>
      </c>
      <c r="D19" s="11">
        <f>SUMIFS('05_KALKULATION'!$P$4:$P$43,'05_KALKULATION'!$C$4:$C$43,$A19,'05_KALKULATION'!$D$4:$D$43,D$16)</f>
        <v/>
      </c>
      <c r="E19" s="17">
        <f>SUM(B19:D19)</f>
        <v/>
      </c>
    </row>
    <row r="20">
      <c r="A20" s="10" t="inlineStr">
        <is>
          <t>Beleuchtung</t>
        </is>
      </c>
      <c r="B20" s="11">
        <f>SUMIFS('05_KALKULATION'!$P$4:$P$43,'05_KALKULATION'!$C$4:$C$43,$A20,'05_KALKULATION'!$D$4:$D$43,B$16)</f>
        <v/>
      </c>
      <c r="C20" s="11">
        <f>SUMIFS('05_KALKULATION'!$P$4:$P$43,'05_KALKULATION'!$C$4:$C$43,$A20,'05_KALKULATION'!$D$4:$D$43,C$16)</f>
        <v/>
      </c>
      <c r="D20" s="11">
        <f>SUMIFS('05_KALKULATION'!$P$4:$P$43,'05_KALKULATION'!$C$4:$C$43,$A20,'05_KALKULATION'!$D$4:$D$43,D$16)</f>
        <v/>
      </c>
      <c r="E20" s="17">
        <f>SUM(B20:D20)</f>
        <v/>
      </c>
    </row>
    <row r="21">
      <c r="A21" s="10" t="inlineStr">
        <is>
          <t>Pflege</t>
        </is>
      </c>
      <c r="B21" s="11">
        <f>SUMIFS('05_KALKULATION'!$P$4:$P$43,'05_KALKULATION'!$C$4:$C$43,$A21,'05_KALKULATION'!$D$4:$D$43,B$16)</f>
        <v/>
      </c>
      <c r="C21" s="11">
        <f>SUMIFS('05_KALKULATION'!$P$4:$P$43,'05_KALKULATION'!$C$4:$C$43,$A21,'05_KALKULATION'!$D$4:$D$43,C$16)</f>
        <v/>
      </c>
      <c r="D21" s="11">
        <f>SUMIFS('05_KALKULATION'!$P$4:$P$43,'05_KALKULATION'!$C$4:$C$43,$A21,'05_KALKULATION'!$D$4:$D$43,D$16)</f>
        <v/>
      </c>
      <c r="E21" s="17">
        <f>SUM(B21:D21)</f>
        <v/>
      </c>
    </row>
    <row r="22">
      <c r="A22" s="10" t="inlineStr">
        <is>
          <t>Zubehoer</t>
        </is>
      </c>
      <c r="B22" s="11">
        <f>SUMIFS('05_KALKULATION'!$P$4:$P$43,'05_KALKULATION'!$C$4:$C$43,$A22,'05_KALKULATION'!$D$4:$D$43,B$16)</f>
        <v/>
      </c>
      <c r="C22" s="11">
        <f>SUMIFS('05_KALKULATION'!$P$4:$P$43,'05_KALKULATION'!$C$4:$C$43,$A22,'05_KALKULATION'!$D$4:$D$43,C$16)</f>
        <v/>
      </c>
      <c r="D22" s="11">
        <f>SUMIFS('05_KALKULATION'!$P$4:$P$43,'05_KALKULATION'!$C$4:$C$43,$A22,'05_KALKULATION'!$D$4:$D$43,D$16)</f>
        <v/>
      </c>
      <c r="E22" s="17">
        <f>SUM(B22:D22)</f>
        <v/>
      </c>
    </row>
    <row r="23">
      <c r="A23" s="18" t="inlineStr">
        <is>
          <t>Summe</t>
        </is>
      </c>
      <c r="B23" s="19">
        <f>SUM(B17:B22)</f>
        <v/>
      </c>
      <c r="C23" s="19">
        <f>SUM(C17:C22)</f>
        <v/>
      </c>
      <c r="D23" s="19">
        <f>SUM(D17:D22)</f>
        <v/>
      </c>
      <c r="E23" s="19">
        <f>SUM(E17:E22)</f>
        <v/>
      </c>
    </row>
    <row r="26">
      <c r="A26" s="3" t="inlineStr">
        <is>
          <t>Marge je Warengruppe</t>
        </is>
      </c>
    </row>
    <row r="27" ht="30" customHeight="1">
      <c r="A27" s="9" t="inlineStr">
        <is>
          <t>Warengruppe</t>
        </is>
      </c>
      <c r="B27" s="9" t="inlineStr">
        <is>
          <t>Netto-Erloes</t>
        </is>
      </c>
      <c r="C27" s="9" t="inlineStr">
        <is>
          <t>Deckungsbeitrag</t>
        </is>
      </c>
      <c r="D27" s="9" t="inlineStr">
        <is>
          <t>Marge</t>
        </is>
      </c>
    </row>
    <row r="28">
      <c r="A28" s="10" t="inlineStr">
        <is>
          <t>Schmierstoffe</t>
        </is>
      </c>
      <c r="B28" s="11">
        <f>E6</f>
        <v/>
      </c>
      <c r="C28" s="11">
        <f>E17</f>
        <v/>
      </c>
      <c r="D28" s="15">
        <f>IFERROR(C28/B28,"")</f>
        <v/>
      </c>
    </row>
    <row r="29">
      <c r="A29" s="10" t="inlineStr">
        <is>
          <t>Filter</t>
        </is>
      </c>
      <c r="B29" s="11">
        <f>E7</f>
        <v/>
      </c>
      <c r="C29" s="11">
        <f>E18</f>
        <v/>
      </c>
      <c r="D29" s="15">
        <f>IFERROR(C29/B29,"")</f>
        <v/>
      </c>
    </row>
    <row r="30">
      <c r="A30" s="10" t="inlineStr">
        <is>
          <t>Bremsen</t>
        </is>
      </c>
      <c r="B30" s="11">
        <f>E8</f>
        <v/>
      </c>
      <c r="C30" s="11">
        <f>E19</f>
        <v/>
      </c>
      <c r="D30" s="15">
        <f>IFERROR(C30/B30,"")</f>
        <v/>
      </c>
    </row>
    <row r="31">
      <c r="A31" s="10" t="inlineStr">
        <is>
          <t>Beleuchtung</t>
        </is>
      </c>
      <c r="B31" s="11">
        <f>E9</f>
        <v/>
      </c>
      <c r="C31" s="11">
        <f>E20</f>
        <v/>
      </c>
      <c r="D31" s="15">
        <f>IFERROR(C31/B31,"")</f>
        <v/>
      </c>
    </row>
    <row r="32">
      <c r="A32" s="10" t="inlineStr">
        <is>
          <t>Pflege</t>
        </is>
      </c>
      <c r="B32" s="11">
        <f>E10</f>
        <v/>
      </c>
      <c r="C32" s="11">
        <f>E21</f>
        <v/>
      </c>
      <c r="D32" s="15">
        <f>IFERROR(C32/B32,"")</f>
        <v/>
      </c>
    </row>
    <row r="33">
      <c r="A33" s="10" t="inlineStr">
        <is>
          <t>Zubehoer</t>
        </is>
      </c>
      <c r="B33" s="11">
        <f>E11</f>
        <v/>
      </c>
      <c r="C33" s="11">
        <f>E22</f>
        <v/>
      </c>
      <c r="D33" s="15">
        <f>IFERROR(C33/B33,"")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20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A1" s="8" t="inlineStr">
        <is>
          <t>07_DASHBOARD</t>
        </is>
      </c>
    </row>
    <row r="2">
      <c r="A2" s="2" t="inlineStr">
        <is>
          <t>Sechs Zahlen, ein Diagramm. Alles verweist auf 05_KALKULATION - hier wird nichts zusaetzlich gerechnet.</t>
        </is>
      </c>
    </row>
    <row r="4">
      <c r="A4" s="20" t="inlineStr">
        <is>
          <t>Artikel in der Kalkulation</t>
        </is>
      </c>
      <c r="B4" s="21">
        <f>COUNTA('05_KALKULATION'!$A$4:$A$43)</f>
        <v/>
      </c>
    </row>
    <row r="5">
      <c r="A5" s="20" t="inlineStr">
        <is>
          <t>davon vollstaendig berechnet</t>
        </is>
      </c>
      <c r="B5" s="21">
        <f>COUNT('05_KALKULATION'!$P$4:$P$43)</f>
        <v/>
      </c>
    </row>
    <row r="6">
      <c r="A6" s="20" t="inlineStr">
        <is>
          <t>Netto-Erloes gesamt</t>
        </is>
      </c>
      <c r="B6" s="22">
        <f>SUM('05_KALKULATION'!$J$4:$J$43)</f>
        <v/>
      </c>
    </row>
    <row r="7">
      <c r="A7" s="20" t="inlineStr">
        <is>
          <t>Deckungsbeitrag gesamt</t>
        </is>
      </c>
      <c r="B7" s="22">
        <f>SUM('05_KALKULATION'!$P$4:$P$43)</f>
        <v/>
      </c>
    </row>
    <row r="8">
      <c r="A8" s="20" t="inlineStr">
        <is>
          <t>Marge gesamt</t>
        </is>
      </c>
      <c r="B8" s="23">
        <f>IFERROR(B7/B6,"")</f>
        <v/>
      </c>
    </row>
    <row r="9">
      <c r="A9" s="20" t="inlineStr">
        <is>
          <t>Artikel mit Verlust</t>
        </is>
      </c>
      <c r="B9" s="21">
        <f>COUNTIF('05_KALKULATION'!$T$4:$T$43,"Verlust")</f>
        <v/>
      </c>
    </row>
    <row r="12">
      <c r="A12" s="3" t="inlineStr">
        <is>
          <t>Deckungsbeitrag je Warengruppe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4" customWidth="1" min="2" max="2"/>
    <col width="14" customWidth="1" min="3" max="3"/>
    <col width="62" customWidth="1" min="4" max="4"/>
  </cols>
  <sheetData>
    <row r="1">
      <c r="A1" s="8" t="inlineStr">
        <is>
          <t>08_CHECKS - Pruefungen</t>
        </is>
      </c>
    </row>
    <row r="2">
      <c r="A2" s="2" t="inlineStr">
        <is>
          <t>Was hier rot steht, ist ein Fund in den Beispieldaten und kein Fehler der Datei.</t>
        </is>
      </c>
    </row>
    <row r="3" ht="30" customHeight="1">
      <c r="A3" s="9" t="inlineStr">
        <is>
          <t>Pruefung</t>
        </is>
      </c>
      <c r="B3" s="9" t="inlineStr">
        <is>
          <t>Treffer</t>
        </is>
      </c>
      <c r="C3" s="9" t="inlineStr">
        <is>
          <t>Status</t>
        </is>
      </c>
      <c r="D3" s="9" t="inlineStr">
        <is>
          <t>Was das bedeutet</t>
        </is>
      </c>
    </row>
    <row r="4" ht="30" customHeight="1">
      <c r="A4" s="10" t="inlineStr">
        <is>
          <t>Warengruppe nicht zuordenbar</t>
        </is>
      </c>
      <c r="B4" s="24">
        <f>COUNTIF('03_CLEAN_DATA'!$C$4:$C$43,"")</f>
        <v/>
      </c>
      <c r="C4" s="24">
        <f>IF(B4=0,"in Ordnung","gefunden: "&amp;B4)</f>
        <v/>
      </c>
      <c r="D4" s="25" t="inlineStr">
        <is>
          <t>Die Roh-Schreibweise steht nicht in der Zuordnungstabelle in 04_PARAMETER.</t>
        </is>
      </c>
    </row>
    <row r="5" ht="30" customHeight="1">
      <c r="A5" s="10" t="inlineStr">
        <is>
          <t>Einkaufspreis fehlt</t>
        </is>
      </c>
      <c r="B5" s="24">
        <f>COUNTIF('03_CLEAN_DATA'!$E$4:$E$43,"")</f>
        <v/>
      </c>
      <c r="C5" s="24">
        <f>IF(B5=0,"in Ordnung","gefunden: "&amp;B5)</f>
        <v/>
      </c>
      <c r="D5" s="25" t="inlineStr">
        <is>
          <t>Ohne Einkaufspreis laesst sich kein Deckungsbeitrag rechnen - der Artikel bleibt leer.</t>
        </is>
      </c>
    </row>
    <row r="6" ht="30" customHeight="1">
      <c r="A6" s="10" t="inlineStr">
        <is>
          <t>Verkaufspreis fehlt</t>
        </is>
      </c>
      <c r="B6" s="24">
        <f>COUNTIF('03_CLEAN_DATA'!$F$4:$F$43,"")</f>
        <v/>
      </c>
      <c r="C6" s="24">
        <f>IF(B6=0,"in Ordnung","gefunden: "&amp;B6)</f>
        <v/>
      </c>
      <c r="D6" s="25" t="inlineStr">
        <is>
          <t>Betrifft nur den Marktvergleich; der eigene Preispunkt wird trotzdem berechnet.</t>
        </is>
      </c>
    </row>
    <row r="7" ht="30" customHeight="1">
      <c r="A7" s="10" t="inlineStr">
        <is>
          <t>Gewicht fehlt</t>
        </is>
      </c>
      <c r="B7" s="24">
        <f>COUNTIF('03_CLEAN_DATA'!$G$4:$G$43,"")</f>
        <v/>
      </c>
      <c r="C7" s="24">
        <f>IF(B7=0,"in Ordnung","gefunden: "&amp;B7)</f>
        <v/>
      </c>
      <c r="D7" s="25" t="inlineStr">
        <is>
          <t>Ohne Gewicht greift keine Versandstaffel. Es wird nichts geschaetzt.</t>
        </is>
      </c>
    </row>
    <row r="8" ht="30" customHeight="1">
      <c r="A8" s="10" t="inlineStr">
        <is>
          <t>SKU doppelt vergeben</t>
        </is>
      </c>
      <c r="B8" s="24">
        <f>SUMPRODUCT((COUNTIF('03_CLEAN_DATA'!$A$4:$A$43,'03_CLEAN_DATA'!$A$4:$A$43)&gt;1)*1)</f>
        <v/>
      </c>
      <c r="C8" s="24">
        <f>IF(B8=0,"in Ordnung","gefunden: "&amp;B8)</f>
        <v/>
      </c>
      <c r="D8" s="25" t="inlineStr">
        <is>
          <t>Dieselbe Artikelnummer kommt mehrfach vor - typischer Fehler beim Zusammenfuehren zweier Exporte.</t>
        </is>
      </c>
    </row>
    <row r="9" ht="30" customHeight="1">
      <c r="A9" s="10" t="inlineStr">
        <is>
          <t>Bestand negativ</t>
        </is>
      </c>
      <c r="B9" s="24">
        <f>COUNTIFS('03_CLEAN_DATA'!$H$4:$H$43,"&lt;0")</f>
        <v/>
      </c>
      <c r="C9" s="24">
        <f>IF(B9=0,"in Ordnung","gefunden: "&amp;B9)</f>
        <v/>
      </c>
      <c r="D9" s="25" t="inlineStr">
        <is>
          <t>Ein negativer Bestand ist immer ein Buchungsfehler, kein Lagerstand.</t>
        </is>
      </c>
    </row>
    <row r="10" ht="30" customHeight="1">
      <c r="A10" s="10" t="inlineStr">
        <is>
          <t>Marktpreis nicht ueber Einkauf</t>
        </is>
      </c>
      <c r="B10" s="24">
        <f>SUMPRODUCT(('03_CLEAN_DATA'!$F$4:$F$43&lt;&gt;"")*('03_CLEAN_DATA'!$E$4:$E$43&lt;&gt;"")*('03_CLEAN_DATA'!$F$4:$F$43&lt;='03_CLEAN_DATA'!$E$4:$E$43))</f>
        <v/>
      </c>
      <c r="C10" s="24">
        <f>IF(B10=0,"in Ordnung","gefunden: "&amp;B10)</f>
        <v/>
      </c>
      <c r="D10" s="25" t="inlineStr">
        <is>
          <t>Der am Markt beobachtete Preis liegt unter dem eigenen Einkauf - der Artikel ist so nicht verkaufbar.</t>
        </is>
      </c>
    </row>
    <row r="11" ht="30" customHeight="1">
      <c r="A11" s="10" t="inlineStr">
        <is>
          <t>Kalkulation ergibt Verlust</t>
        </is>
      </c>
      <c r="B11" s="24">
        <f>COUNTIF('05_KALKULATION'!$T$4:$T$43,"Verlust")</f>
        <v/>
      </c>
      <c r="C11" s="24">
        <f>IF(B11=0,"in Ordnung","gefunden: "&amp;B11)</f>
        <v/>
      </c>
      <c r="D11" s="25" t="inlineStr">
        <is>
          <t>Nach Provision, Zahlung und Versand bleibt nichts uebrig. Preis oder Einkauf muessen sich aendern.</t>
        </is>
      </c>
    </row>
    <row r="14">
      <c r="A14" s="2" t="inlineStr">
        <is>
          <t>Diese Pruefungen ergaenzen keinen einzigen Wert. Sie machen nur sichtbar, was fehlt oder unplausibel ist.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8" customWidth="1" min="3" max="3"/>
    <col width="18" customWidth="1" min="4" max="4"/>
    <col width="14" customWidth="1" min="5" max="5"/>
    <col width="52" customWidth="1" min="6" max="6"/>
  </cols>
  <sheetData>
    <row r="1">
      <c r="A1" s="8" t="inlineStr">
        <is>
          <t>09_SENSITIVITAET - was passiert, wenn sich etwas aendert</t>
        </is>
      </c>
    </row>
    <row r="2">
      <c r="A2" s="2" t="inlineStr">
        <is>
          <t>Vier Groessen, an denen im Handel tatsaechlich gedreht wird. Die Rechnung gilt fuer den Gesamtbestand, nicht je Artikel.</t>
        </is>
      </c>
    </row>
    <row r="4">
      <c r="A4" s="3" t="inlineStr">
        <is>
          <t>Ausgangslage</t>
        </is>
      </c>
    </row>
    <row r="5">
      <c r="A5" s="20" t="inlineStr">
        <is>
          <t>Artikel mit Berechnung</t>
        </is>
      </c>
      <c r="B5" s="26">
        <f>COUNT('05_KALKULATION'!$P$4:$P$43)</f>
        <v/>
      </c>
    </row>
    <row r="6">
      <c r="A6" s="20" t="inlineStr">
        <is>
          <t>Netto-Erloes</t>
        </is>
      </c>
      <c r="B6" s="27">
        <f>SUM('05_KALKULATION'!$J$4:$J$43)</f>
        <v/>
      </c>
    </row>
    <row r="7">
      <c r="A7" s="20" t="inlineStr">
        <is>
          <t>Wareneinsatz</t>
        </is>
      </c>
      <c r="B7" s="27">
        <f>SUM('05_KALKULATION'!$E$4:$E$43)</f>
        <v/>
      </c>
    </row>
    <row r="8">
      <c r="A8" s="20" t="inlineStr">
        <is>
          <t>Provision</t>
        </is>
      </c>
      <c r="B8" s="27">
        <f>SUM('05_KALKULATION'!$L$4:$L$43)</f>
        <v/>
      </c>
    </row>
    <row r="9">
      <c r="A9" s="20" t="inlineStr">
        <is>
          <t>Zahlungsgebuehr</t>
        </is>
      </c>
      <c r="B9" s="27">
        <f>SUM('05_KALKULATION'!$M$4:$M$43)</f>
        <v/>
      </c>
    </row>
    <row r="10">
      <c r="A10" s="20" t="inlineStr">
        <is>
          <t>Versand und Handling</t>
        </is>
      </c>
      <c r="B10" s="27">
        <f>SUM('05_KALKULATION'!$N$4:$N$43)+SUM('05_KALKULATION'!$O$4:$O$43)</f>
        <v/>
      </c>
    </row>
    <row r="11">
      <c r="A11" s="20" t="inlineStr">
        <is>
          <t>Deckungsbeitrag</t>
        </is>
      </c>
      <c r="B11" s="27">
        <f>SUM('05_KALKULATION'!$P$4:$P$43)</f>
        <v/>
      </c>
    </row>
    <row r="12">
      <c r="A12" s="20" t="inlineStr">
        <is>
          <t>Marge</t>
        </is>
      </c>
      <c r="B12" s="28">
        <f>IFERROR(B11/B6,"")</f>
        <v/>
      </c>
    </row>
    <row r="15">
      <c r="A15" s="3" t="inlineStr">
        <is>
          <t>Szenarien</t>
        </is>
      </c>
    </row>
    <row r="16" ht="30" customHeight="1">
      <c r="A16" s="9" t="inlineStr">
        <is>
          <t>Szenario</t>
        </is>
      </c>
      <c r="B16" s="9" t="inlineStr">
        <is>
          <t>Deckungsbeitrag</t>
        </is>
      </c>
      <c r="C16" s="9" t="inlineStr">
        <is>
          <t>Veraenderung</t>
        </is>
      </c>
      <c r="D16" s="9" t="inlineStr">
        <is>
          <t>Marge neu</t>
        </is>
      </c>
      <c r="E16" s="9" t="inlineStr">
        <is>
          <t>Bewertung</t>
        </is>
      </c>
      <c r="F16" s="9" t="inlineStr">
        <is>
          <t>Wie diese Zeile rechnet</t>
        </is>
      </c>
    </row>
    <row r="17" ht="30" customHeight="1">
      <c r="A17" s="10" t="inlineStr">
        <is>
          <t>Provision steigt um 2 Prozentpunkte</t>
        </is>
      </c>
      <c r="B17" s="11">
        <f>$B$11-0.02*$B$6</f>
        <v/>
      </c>
      <c r="C17" s="11">
        <f>B17-$B$11</f>
        <v/>
      </c>
      <c r="D17" s="15">
        <f>IFERROR(B17/$B$6,"")</f>
        <v/>
      </c>
      <c r="E17" s="10">
        <f>IF(B17&lt;0,"Verlust",IF(D17&lt;0.1,"kritisch",IF(D17&lt;0.2,"eng","tragfaehig")))</f>
        <v/>
      </c>
      <c r="F17" s="25" t="inlineStr">
        <is>
          <t>Die Provision haengt am Netto-Erloes. Zwei Prozentpunkte mehr kosten zwei Prozent des Erloeses.</t>
        </is>
      </c>
    </row>
    <row r="18" ht="30" customHeight="1">
      <c r="A18" s="10" t="inlineStr">
        <is>
          <t>Versand wird je Sendung 1,00 Euro teurer</t>
        </is>
      </c>
      <c r="B18" s="11">
        <f>$B$11-1*$B$5</f>
        <v/>
      </c>
      <c r="C18" s="11">
        <f>B18-$B$11</f>
        <v/>
      </c>
      <c r="D18" s="15">
        <f>IFERROR(B18/$B$6,"")</f>
        <v/>
      </c>
      <c r="E18" s="10">
        <f>IF(B18&lt;0,"Verlust",IF(D18&lt;0.1,"kritisch",IF(D18&lt;0.2,"eng","tragfaehig")))</f>
        <v/>
      </c>
      <c r="F18" s="25" t="inlineStr">
        <is>
          <t>Ein fixer Betrag je Sendung, deshalb mal Stueckzahl. Trifft billige Artikel am haertesten.</t>
        </is>
      </c>
    </row>
    <row r="19" ht="30" customHeight="1">
      <c r="A19" s="10" t="inlineStr">
        <is>
          <t>Verkaufspreis sinkt um 5 Prozent</t>
        </is>
      </c>
      <c r="B19" s="11">
        <f>$B$11-0.05*($B$6-$B$8-$B$9)</f>
        <v/>
      </c>
      <c r="C19" s="11">
        <f>B19-$B$11</f>
        <v/>
      </c>
      <c r="D19" s="15">
        <f>IFERROR(B19/$B$6,"")</f>
        <v/>
      </c>
      <c r="E19" s="10">
        <f>IF(B19&lt;0,"Verlust",IF(D19&lt;0.1,"kritisch",IF(D19&lt;0.2,"eng","tragfaehig")))</f>
        <v/>
      </c>
      <c r="F19" s="25" t="inlineStr">
        <is>
          <t>Der Erloes sinkt um 5 Prozent, Provision und Zahlungsgebuehr sinken anteilig mit. Uebrig bleibt der Verlust auf dem Rest.</t>
        </is>
      </c>
    </row>
    <row r="20" ht="30" customHeight="1">
      <c r="A20" s="10" t="inlineStr">
        <is>
          <t>Einkaufspreis steigt um 5 Prozent</t>
        </is>
      </c>
      <c r="B20" s="11">
        <f>$B$11-0.05*$B$7</f>
        <v/>
      </c>
      <c r="C20" s="11">
        <f>B20-$B$11</f>
        <v/>
      </c>
      <c r="D20" s="15">
        <f>IFERROR(B20/$B$6,"")</f>
        <v/>
      </c>
      <c r="E20" s="10">
        <f>IF(B20&lt;0,"Verlust",IF(D20&lt;0.1,"kritisch",IF(D20&lt;0.2,"eng","tragfaehig")))</f>
        <v/>
      </c>
      <c r="F20" s="25" t="inlineStr">
        <is>
          <t>Trifft nur den Wareneinsatz. Wer den Preis nicht nachzieht, zahlt das voll aus dem Deckungsbeitrag.</t>
        </is>
      </c>
    </row>
    <row r="21" ht="30" customHeight="1">
      <c r="A21" s="10" t="inlineStr">
        <is>
          <t>Alle vier zugleich</t>
        </is>
      </c>
      <c r="B21" s="11">
        <f>$B$11-0.02*$B$6-1*$B$5-0.05*($B$6-$B$8-$B$9)-0.05*$B$7</f>
        <v/>
      </c>
      <c r="C21" s="11">
        <f>B21-$B$11</f>
        <v/>
      </c>
      <c r="D21" s="15">
        <f>IFERROR(B21/$B$6,"")</f>
        <v/>
      </c>
      <c r="E21" s="10">
        <f>IF(B21&lt;0,"Verlust",IF(D21&lt;0.1,"kritisch",IF(D21&lt;0.2,"eng","tragfaehig")))</f>
        <v/>
      </c>
      <c r="F21" s="25" t="inlineStr">
        <is>
          <t>Der schlechte Tag. Genau dafuer rechnet man vorher.</t>
        </is>
      </c>
    </row>
    <row r="24">
      <c r="A24" s="29" t="inlineStr">
        <is>
          <t>Annahme dieser Tabelle: Die Preispunkte werden nicht neu gerundet. Wer den Verkaufspreis tatsaechlich senkt, landet auf der naechsten Stufe der Preisleiter - die Wirkung ist dann etwas groesser oder kleiner als hier gerechnet.</t>
        </is>
      </c>
    </row>
    <row r="25"/>
  </sheetData>
  <mergeCells count="1">
    <mergeCell ref="A24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2026-09-01T20:01:26Z</dcterms:created>
  <dcterms:modified xsi:type="dcterms:W3CDTF">2026-09-01T20:01:26Z</dcterms:modified>
</cp:coreProperties>
</file>